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5431" windowWidth="17310" windowHeight="10290" activeTab="0"/>
  </bookViews>
  <sheets>
    <sheet name="الإطار المنطقي" sheetId="1" r:id="rId1"/>
    <sheet name="بنيية الميزانية الجماعية" sheetId="2" r:id="rId2"/>
  </sheets>
  <definedNames/>
  <calcPr fullCalcOnLoad="1"/>
</workbook>
</file>

<file path=xl/sharedStrings.xml><?xml version="1.0" encoding="utf-8"?>
<sst xmlns="http://schemas.openxmlformats.org/spreadsheetml/2006/main" count="774" uniqueCount="166">
  <si>
    <t>الفاعلون</t>
  </si>
  <si>
    <t>مجموع المساهمات (المؤكدة والمساهمات للتأكيد) حسب مجال التدخل</t>
  </si>
  <si>
    <t>التمويل الذي يتعين البحث عنه حسب مجال التدخل</t>
  </si>
  <si>
    <t>ميزانية المخطط الجماعي للتنمية حسب مجال التدخل</t>
  </si>
  <si>
    <t>رقم 1 : التعليم الأولي</t>
  </si>
  <si>
    <t>المساهمة (بالدرهم)</t>
  </si>
  <si>
    <t>المساهمة حسب مجال التدخل (%)</t>
  </si>
  <si>
    <t>مساهمة مؤكدة</t>
  </si>
  <si>
    <t>مساهمة للتأكيد</t>
  </si>
  <si>
    <t>رقم 19 : تقوية القدرات المحلية</t>
  </si>
  <si>
    <t>رقم  20 : مجالات تدخل أخرى</t>
  </si>
  <si>
    <t>رقم 2 : التعليم الأساسي</t>
  </si>
  <si>
    <t>رقم 4 : التعليم غير النظامي</t>
  </si>
  <si>
    <t>رقم 5 : الصحة</t>
  </si>
  <si>
    <t>رقم 6 : الربط بشبكة الماء ص ش</t>
  </si>
  <si>
    <t>رقم 7 : الكهربة</t>
  </si>
  <si>
    <t>رقم 8 : التطهير</t>
  </si>
  <si>
    <t>رقم 9 : الطرق</t>
  </si>
  <si>
    <t>رقم 10 : التجهيزات المائية الصغرى</t>
  </si>
  <si>
    <t>رقم 11 : بنيات تحتية أخرى</t>
  </si>
  <si>
    <t>رقم 12 : حماية ومشاركة الطفل</t>
  </si>
  <si>
    <t>رقم 13 : حماية ومشاركة المرأة</t>
  </si>
  <si>
    <t>رقم 14 : حماية، أنشطة ومشاركة الشباب</t>
  </si>
  <si>
    <t>رقم 15 : الأنشطة والتجهيزات الاجتماعية</t>
  </si>
  <si>
    <t>رقم 16 : الأنشطة والتجهيزات الثقافية</t>
  </si>
  <si>
    <t>رقم 17 : الأنشطة المدرة للدخل والتشغيل</t>
  </si>
  <si>
    <t>رقم 18 : حماية البيئة</t>
  </si>
  <si>
    <t>مجالات التدخل</t>
  </si>
  <si>
    <t>جدول 4 : بنية ميزانية الجماعة</t>
  </si>
  <si>
    <t>الإطار المنطقي - خطة العمل</t>
  </si>
  <si>
    <t>الأنشطة والمشاريع</t>
  </si>
  <si>
    <t>التكلفة الإجمالية للنشاط أو المشروع (درهم)</t>
  </si>
  <si>
    <t>التموقع</t>
  </si>
  <si>
    <t>تمويل المشروع</t>
  </si>
  <si>
    <t>مجموع التمويل المؤكد والتمويل الذي يتوجب تأكيده (حسب النشاط)</t>
  </si>
  <si>
    <t>مجموع التمويل الذي يتعين البحث عنه</t>
  </si>
  <si>
    <t>مدة الإنجاز</t>
  </si>
  <si>
    <t>الجدولة الزمنية</t>
  </si>
  <si>
    <t>المؤشرات</t>
  </si>
  <si>
    <t>حالة النشاط (مقترح، مبرمج، في طور الإنجاز)</t>
  </si>
  <si>
    <t>ملاحظات</t>
  </si>
  <si>
    <t>النوع</t>
  </si>
  <si>
    <t>المبلغ (درهم)</t>
  </si>
  <si>
    <t>النسبة (%)</t>
  </si>
  <si>
    <t>مؤكد</t>
  </si>
  <si>
    <t>للتأكيد</t>
  </si>
  <si>
    <t>مجموع التمويل المؤكد</t>
  </si>
  <si>
    <t>مجموع التمويل للتأكيد</t>
  </si>
  <si>
    <t xml:space="preserve">المجموع اللازم البحث عنه </t>
  </si>
  <si>
    <t>المؤكد تمويله</t>
  </si>
  <si>
    <t>تمويل للتأكيد</t>
  </si>
  <si>
    <t>المبلغ (الدرهم)</t>
  </si>
  <si>
    <t>الحصة  %</t>
  </si>
  <si>
    <t>مجموع مساهمة الفاعلين</t>
  </si>
  <si>
    <t>رقم 3 : التعليم الإعدادي والثانوي</t>
  </si>
  <si>
    <t>المسؤول عن المشروع</t>
  </si>
  <si>
    <t>الجماعة القروية</t>
  </si>
  <si>
    <t>مجموع التمويلات حسب الفاعل</t>
  </si>
  <si>
    <t>المجموع الواجب البحث عنه</t>
  </si>
  <si>
    <t xml:space="preserve">  </t>
  </si>
  <si>
    <t>مجموع المؤكد تمويله</t>
  </si>
  <si>
    <t>مجموع تمويل للتأكيد</t>
  </si>
  <si>
    <t xml:space="preserve">الإقليم </t>
  </si>
  <si>
    <t xml:space="preserve">متوسط ​​ميزانية الجماعة على مدى ال 5 السنوات الماضية </t>
  </si>
  <si>
    <t>مساهمة الجماعة في المخطط الجماعي للتنمية</t>
  </si>
  <si>
    <t xml:space="preserve">ميزانية المخطط الجماعي للتنمية </t>
  </si>
  <si>
    <t>06 شهرا</t>
  </si>
  <si>
    <t>التجهيز والنقل</t>
  </si>
  <si>
    <t>08 شهرا</t>
  </si>
  <si>
    <t xml:space="preserve"> سنة</t>
  </si>
  <si>
    <t>التعليم</t>
  </si>
  <si>
    <t>الهدف الخاص رقم 1 : تقوية التجهيزات الأساسية</t>
  </si>
  <si>
    <t>الهدف العام: محاربة الهشاشة والرفع من وثيرة التنمية</t>
  </si>
  <si>
    <t xml:space="preserve">الجماعة القروية </t>
  </si>
  <si>
    <t>م.و.ك</t>
  </si>
  <si>
    <t>مقترح</t>
  </si>
  <si>
    <t>في طور الانجاز</t>
  </si>
  <si>
    <t>التجهيز</t>
  </si>
  <si>
    <t>تقوية وتوسيع الطريق الاقليمية رقم 5427</t>
  </si>
  <si>
    <t>سنة</t>
  </si>
  <si>
    <t>فك العزلة عن 19 ألف نسة</t>
  </si>
  <si>
    <t>كرسيف - الصباب</t>
  </si>
  <si>
    <t xml:space="preserve">بناء طريق على طول 16,2 كلم </t>
  </si>
  <si>
    <t>انطلاقا من الطريق رقم 5427 في اتجاه طريق اوطاط الحاج</t>
  </si>
  <si>
    <t>بناء مسلك على طول 15 كلم</t>
  </si>
  <si>
    <t>غابة السبع - بوضراوي</t>
  </si>
  <si>
    <t>فك العزلة عن 1270  نسة</t>
  </si>
  <si>
    <t>اصلاح مسلك على طول 10 كلم</t>
  </si>
  <si>
    <t xml:space="preserve"> تخامين - امدران</t>
  </si>
  <si>
    <t>المياه والغابات</t>
  </si>
  <si>
    <t>الجهة</t>
  </si>
  <si>
    <t>03 شهرا</t>
  </si>
  <si>
    <t>فك العزلة عن 476  نسة</t>
  </si>
  <si>
    <t xml:space="preserve">بناء طريق على طول 15 كلم </t>
  </si>
  <si>
    <t>تخامين - الطريق الإقليمية 5427</t>
  </si>
  <si>
    <t>فك العزلة عن 540 نسة</t>
  </si>
  <si>
    <t>اصلاح مسلك على طول 8 كلم</t>
  </si>
  <si>
    <t>الطريق الإقليمية رقم 5427 - تمكردين</t>
  </si>
  <si>
    <t>الاقليم</t>
  </si>
  <si>
    <t>فك العزلة عن 120 نسة</t>
  </si>
  <si>
    <t>الطريق الإقليمية رقم 5427 - قاقة</t>
  </si>
  <si>
    <t xml:space="preserve">الجماعة  </t>
  </si>
  <si>
    <t xml:space="preserve">الجماعة </t>
  </si>
  <si>
    <t>الجماعة</t>
  </si>
  <si>
    <t>اصلاح مسلك على طول 3 كلم</t>
  </si>
  <si>
    <t>فك العزلة عن 176 نسة</t>
  </si>
  <si>
    <t>بناء طريق على طول 18 كلم</t>
  </si>
  <si>
    <t>الكطوطة - سيدي واضح</t>
  </si>
  <si>
    <t>فك العزلة عن 2100 نسة</t>
  </si>
  <si>
    <t>الطريق الإقليمية رقم 5427 - تاغزوت</t>
  </si>
  <si>
    <t>الصباب (الطريق 5427) - الدزيرة</t>
  </si>
  <si>
    <t>فك العزلة عن 1000 نسة</t>
  </si>
  <si>
    <t>اصلاح مسلك على طول 6 كلم</t>
  </si>
  <si>
    <t>مزغمة (الطريق 5427) - الدزيرة</t>
  </si>
  <si>
    <t>فك العزلة عن 1500 نسة</t>
  </si>
  <si>
    <t>الطريق 5427 - االكرارمة</t>
  </si>
  <si>
    <t>فك العزلة عن 110 نسة</t>
  </si>
  <si>
    <t xml:space="preserve">تجهيز ثقب وانجاز الشبكة </t>
  </si>
  <si>
    <t>بدواوير بوملزة الكطارة سوسان  وغابة السبع</t>
  </si>
  <si>
    <t>توفير الماء الشروب لفائدة 1000 نسمة</t>
  </si>
  <si>
    <t>تجهيز شبكة الماء الصالح للشرب</t>
  </si>
  <si>
    <t>بدوار بوهلال</t>
  </si>
  <si>
    <t>الجماعة السلالية لايت احليداسن</t>
  </si>
  <si>
    <t>توفير الماء الشروب لفائدة 641 نسمة</t>
  </si>
  <si>
    <t>تاقسبت (سيدي واضح)</t>
  </si>
  <si>
    <t>توفير الماء الشروب لفائدة 407 نسمة</t>
  </si>
  <si>
    <t xml:space="preserve">تجهيز بئر </t>
  </si>
  <si>
    <t>نسيسة</t>
  </si>
  <si>
    <t>توفير الماء الشروب لفائدة128 نسمة</t>
  </si>
  <si>
    <t>تجهيز 04 أبار</t>
  </si>
  <si>
    <t>تاخمين - تمكردين - قاقة - تغزوت</t>
  </si>
  <si>
    <t xml:space="preserve"> الجماعة  </t>
  </si>
  <si>
    <t>توفير الماء الشروب لفائدة800  نسمة</t>
  </si>
  <si>
    <t>تخامين - تمكردين - بوراشد - قاقة - تلبسانت - تسينكيت - السدرية</t>
  </si>
  <si>
    <t>كهربة 07 دواوير</t>
  </si>
  <si>
    <t>توفير الاستفادة من الكهرباء لفاءدة 1400 نسمة</t>
  </si>
  <si>
    <t>مبرمج</t>
  </si>
  <si>
    <t>الشويحية - تاغزوت - الرصيق -سروت - بناصرية - امدران</t>
  </si>
  <si>
    <t>توسيع شبكة الكهرباء  ب 06 دواوير</t>
  </si>
  <si>
    <t>توفير الاستفادة من الكهرباء لفاءدة 200نسمة</t>
  </si>
  <si>
    <t xml:space="preserve">الهدف الخاص رقم 2 : خدمات اجتماعية في خدمة الساكنة المحلية </t>
  </si>
  <si>
    <t>الصباب المركز</t>
  </si>
  <si>
    <t>الصحة</t>
  </si>
  <si>
    <t>توفير سيارة الاسعاف</t>
  </si>
  <si>
    <t>المركز الصحي الجماعي بالصباب</t>
  </si>
  <si>
    <t>01 شهرا</t>
  </si>
  <si>
    <t xml:space="preserve">إعادة بناء مركز صحي </t>
  </si>
  <si>
    <t>بوراشد</t>
  </si>
  <si>
    <t>تحسين الاستفادة من الخدمات الصحية الثابتة لفائدة 1300 نسمة</t>
  </si>
  <si>
    <t>تحسين الاستفادة من الخدمات الصحية المتنقلة لفائدة 7831 نسمة</t>
  </si>
  <si>
    <t>بثلاثة مجموعات مدرسية</t>
  </si>
  <si>
    <t xml:space="preserve">تحقيق نسبة التحاق 544 طفل  في سن ما قبل التمدرس بالتعليم الأولي  </t>
  </si>
  <si>
    <t>إصلاح الحجرات الدراسية والزيادة في عددها</t>
  </si>
  <si>
    <t>بالوحدات المدرسية المتواجدة</t>
  </si>
  <si>
    <t xml:space="preserve">تحسين الاستفادة من عملية التمدرس لفائدة 831 تلميذ </t>
  </si>
  <si>
    <t>بناء سور وقائي</t>
  </si>
  <si>
    <t>مدرسة بوهلال</t>
  </si>
  <si>
    <t xml:space="preserve">تحسين الاستفادة من عملية التمدرس لفائدة 120 تلميذ </t>
  </si>
  <si>
    <t>إحداث ملعب رياضي ودار الشباب</t>
  </si>
  <si>
    <t>الشباب والرياضة</t>
  </si>
  <si>
    <t xml:space="preserve">توفير الاستفادة من المرافق الثقافية والرياضية لفائدة 3800 شاب </t>
  </si>
  <si>
    <t>الجماعات السلالية</t>
  </si>
  <si>
    <t>الصباب</t>
  </si>
  <si>
    <t xml:space="preserve"> جرسيف</t>
  </si>
  <si>
    <t>إحداث التعليم الأولي</t>
  </si>
  <si>
    <t>Remarque : necessaire d'évaluer la situation des éventuelles écoles coraniques et d'offrir un appui à ces institutions cruciales et à leur développement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</si>
</sst>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د.م.‏-1801]\ * #,##0.00_-;_-[$د.م.‏-1801]\ * #,##0.00\-;_-[$د.م.‏-1801]\ * &quot;-&quot;??_-;_-@_-"/>
    <numFmt numFmtId="166" formatCode="_-[$د.م.‏-1801]\ * #,##0_-;_-[$د.م.‏-1801]\ * #,##0\-;_-[$د.م.‏-1801]\ * &quot;-&quot;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abic Typesetting"/>
      <family val="4"/>
    </font>
    <font>
      <b/>
      <sz val="16"/>
      <name val="Arabic Typesetting"/>
      <family val="4"/>
    </font>
    <font>
      <b/>
      <sz val="16"/>
      <name val="Maiandra GD"/>
      <family val="2"/>
    </font>
    <font>
      <b/>
      <sz val="14"/>
      <name val="Maiandra GD"/>
      <family val="2"/>
    </font>
    <font>
      <b/>
      <sz val="14"/>
      <name val="Arabic Typesetting"/>
      <family val="4"/>
    </font>
    <font>
      <b/>
      <sz val="18"/>
      <name val="Arabic Typesetting"/>
      <family val="4"/>
    </font>
    <font>
      <sz val="14"/>
      <name val="Maiandra GD"/>
      <family val="2"/>
    </font>
    <font>
      <b/>
      <sz val="20"/>
      <name val="Maiandra GD"/>
      <family val="2"/>
    </font>
    <font>
      <sz val="20"/>
      <name val="Maiandra GD"/>
      <family val="2"/>
    </font>
    <font>
      <sz val="14"/>
      <name val="Arabic Typesetting"/>
      <family val="0"/>
    </font>
    <font>
      <b/>
      <sz val="11.5"/>
      <name val="Arabic Typesetting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abic Typesetting"/>
      <family val="4"/>
    </font>
    <font>
      <b/>
      <sz val="16"/>
      <color indexed="8"/>
      <name val="Arabic Typesetting"/>
      <family val="4"/>
    </font>
    <font>
      <sz val="14"/>
      <color indexed="8"/>
      <name val="Arabic Typesetting"/>
      <family val="4"/>
    </font>
    <font>
      <sz val="18"/>
      <color indexed="8"/>
      <name val="Arabic Typesetting"/>
      <family val="4"/>
    </font>
    <font>
      <sz val="14"/>
      <color indexed="10"/>
      <name val="Arabic Typesetting"/>
      <family val="4"/>
    </font>
    <font>
      <b/>
      <sz val="14"/>
      <color indexed="8"/>
      <name val="Arabic Typesetting"/>
      <family val="4"/>
    </font>
    <font>
      <b/>
      <sz val="11.5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Arabic Typesetting"/>
      <family val="4"/>
    </font>
    <font>
      <b/>
      <sz val="16"/>
      <color rgb="FF000000"/>
      <name val="Arabic Typesetting"/>
      <family val="4"/>
    </font>
    <font>
      <sz val="14"/>
      <color theme="1"/>
      <name val="Arabic Typesetting"/>
      <family val="4"/>
    </font>
    <font>
      <sz val="18"/>
      <color theme="1"/>
      <name val="Arabic Typesetting"/>
      <family val="4"/>
    </font>
    <font>
      <sz val="14"/>
      <color rgb="FFFF0000"/>
      <name val="Arabic Typesetting"/>
      <family val="4"/>
    </font>
    <font>
      <b/>
      <sz val="16"/>
      <color theme="1"/>
      <name val="Arabic Typesetting"/>
      <family val="0"/>
    </font>
    <font>
      <b/>
      <sz val="14"/>
      <color theme="1"/>
      <name val="Arabic Typesetting"/>
      <family val="4"/>
    </font>
    <font>
      <sz val="14"/>
      <color theme="1"/>
      <name val="Calibri"/>
      <family val="2"/>
    </font>
    <font>
      <b/>
      <sz val="11.5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lightUp">
        <bgColor theme="4" tint="0.5999600291252136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D3B7AB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50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0" fontId="54" fillId="0" borderId="0" xfId="0" applyNumberFormat="1" applyFont="1" applyAlignment="1">
      <alignment vertical="center" wrapText="1"/>
    </xf>
    <xf numFmtId="170" fontId="6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0" fontId="6" fillId="36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0" fontId="5" fillId="2" borderId="14" xfId="0" applyNumberFormat="1" applyFont="1" applyFill="1" applyBorder="1" applyAlignment="1">
      <alignment horizontal="center" vertical="center" wrapText="1"/>
    </xf>
    <xf numFmtId="170" fontId="5" fillId="2" borderId="13" xfId="0" applyNumberFormat="1" applyFont="1" applyFill="1" applyBorder="1" applyAlignment="1">
      <alignment horizontal="center" vertical="center" wrapText="1"/>
    </xf>
    <xf numFmtId="170" fontId="5" fillId="2" borderId="1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170" fontId="5" fillId="39" borderId="13" xfId="0" applyNumberFormat="1" applyFont="1" applyFill="1" applyBorder="1" applyAlignment="1">
      <alignment horizontal="center" vertical="center" wrapText="1"/>
    </xf>
    <xf numFmtId="170" fontId="5" fillId="39" borderId="12" xfId="0" applyNumberFormat="1" applyFont="1" applyFill="1" applyBorder="1" applyAlignment="1">
      <alignment horizontal="center" vertical="center" wrapText="1"/>
    </xf>
    <xf numFmtId="170" fontId="5" fillId="39" borderId="14" xfId="0" applyNumberFormat="1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 wrapText="1"/>
    </xf>
    <xf numFmtId="170" fontId="5" fillId="40" borderId="13" xfId="45" applyNumberFormat="1" applyFont="1" applyFill="1" applyBorder="1" applyAlignment="1">
      <alignment horizontal="center" vertical="center" wrapText="1"/>
    </xf>
    <xf numFmtId="170" fontId="5" fillId="40" borderId="12" xfId="45" applyNumberFormat="1" applyFont="1" applyFill="1" applyBorder="1" applyAlignment="1">
      <alignment horizontal="center" vertical="center" wrapText="1"/>
    </xf>
    <xf numFmtId="170" fontId="5" fillId="39" borderId="16" xfId="0" applyNumberFormat="1" applyFont="1" applyFill="1" applyBorder="1" applyAlignment="1">
      <alignment horizontal="center" vertical="center" wrapText="1"/>
    </xf>
    <xf numFmtId="170" fontId="5" fillId="39" borderId="17" xfId="0" applyNumberFormat="1" applyFont="1" applyFill="1" applyBorder="1" applyAlignment="1">
      <alignment horizontal="center" vertical="center" wrapText="1"/>
    </xf>
    <xf numFmtId="170" fontId="5" fillId="39" borderId="18" xfId="0" applyNumberFormat="1" applyFont="1" applyFill="1" applyBorder="1" applyAlignment="1">
      <alignment horizontal="center" vertical="center" wrapText="1"/>
    </xf>
    <xf numFmtId="170" fontId="5" fillId="39" borderId="16" xfId="45" applyNumberFormat="1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170" fontId="8" fillId="2" borderId="13" xfId="0" applyNumberFormat="1" applyFont="1" applyFill="1" applyBorder="1" applyAlignment="1">
      <alignment horizontal="center" vertical="center" wrapText="1"/>
    </xf>
    <xf numFmtId="170" fontId="8" fillId="2" borderId="12" xfId="0" applyNumberFormat="1" applyFont="1" applyFill="1" applyBorder="1" applyAlignment="1">
      <alignment horizontal="center" vertical="center" wrapText="1"/>
    </xf>
    <xf numFmtId="10" fontId="8" fillId="2" borderId="12" xfId="45" applyNumberFormat="1" applyFont="1" applyFill="1" applyBorder="1" applyAlignment="1">
      <alignment horizontal="center" vertical="center" wrapText="1"/>
    </xf>
    <xf numFmtId="170" fontId="8" fillId="2" borderId="1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0" fontId="5" fillId="39" borderId="12" xfId="45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0" fontId="5" fillId="5" borderId="12" xfId="0" applyNumberFormat="1" applyFont="1" applyFill="1" applyBorder="1" applyAlignment="1">
      <alignment horizontal="center" vertical="center" wrapText="1"/>
    </xf>
    <xf numFmtId="10" fontId="5" fillId="3" borderId="12" xfId="0" applyNumberFormat="1" applyFont="1" applyFill="1" applyBorder="1" applyAlignment="1">
      <alignment horizontal="center" vertical="center" wrapText="1"/>
    </xf>
    <xf numFmtId="170" fontId="6" fillId="6" borderId="12" xfId="0" applyNumberFormat="1" applyFont="1" applyFill="1" applyBorder="1" applyAlignment="1">
      <alignment horizontal="center" vertical="center" wrapText="1"/>
    </xf>
    <xf numFmtId="10" fontId="6" fillId="2" borderId="1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0" fontId="6" fillId="3" borderId="20" xfId="0" applyNumberFormat="1" applyFont="1" applyFill="1" applyBorder="1" applyAlignment="1">
      <alignment vertical="center" wrapText="1"/>
    </xf>
    <xf numFmtId="170" fontId="6" fillId="3" borderId="20" xfId="0" applyNumberFormat="1" applyFont="1" applyFill="1" applyBorder="1" applyAlignment="1">
      <alignment horizontal="center" vertical="center" wrapText="1"/>
    </xf>
    <xf numFmtId="10" fontId="5" fillId="41" borderId="12" xfId="0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 wrapText="1"/>
    </xf>
    <xf numFmtId="2" fontId="6" fillId="41" borderId="12" xfId="0" applyNumberFormat="1" applyFont="1" applyFill="1" applyBorder="1" applyAlignment="1">
      <alignment horizontal="center" vertical="center" wrapText="1"/>
    </xf>
    <xf numFmtId="170" fontId="8" fillId="2" borderId="15" xfId="0" applyNumberFormat="1" applyFont="1" applyFill="1" applyBorder="1" applyAlignment="1">
      <alignment horizontal="center" vertical="center" wrapText="1"/>
    </xf>
    <xf numFmtId="170" fontId="8" fillId="2" borderId="21" xfId="0" applyNumberFormat="1" applyFont="1" applyFill="1" applyBorder="1" applyAlignment="1">
      <alignment horizontal="center" vertical="center" wrapText="1"/>
    </xf>
    <xf numFmtId="10" fontId="8" fillId="2" borderId="21" xfId="45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0" fontId="6" fillId="3" borderId="22" xfId="0" applyNumberFormat="1" applyFont="1" applyFill="1" applyBorder="1" applyAlignment="1">
      <alignment horizontal="center" vertical="center" wrapText="1"/>
    </xf>
    <xf numFmtId="10" fontId="6" fillId="3" borderId="20" xfId="0" applyNumberFormat="1" applyFont="1" applyFill="1" applyBorder="1" applyAlignment="1">
      <alignment horizontal="center" vertical="center" wrapText="1"/>
    </xf>
    <xf numFmtId="170" fontId="6" fillId="2" borderId="20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0" fontId="6" fillId="3" borderId="12" xfId="0" applyNumberFormat="1" applyFont="1" applyFill="1" applyBorder="1" applyAlignment="1">
      <alignment horizontal="center" vertical="center" wrapText="1"/>
    </xf>
    <xf numFmtId="170" fontId="6" fillId="41" borderId="12" xfId="0" applyNumberFormat="1" applyFont="1" applyFill="1" applyBorder="1" applyAlignment="1">
      <alignment horizontal="center" vertical="center" wrapText="1"/>
    </xf>
    <xf numFmtId="170" fontId="6" fillId="2" borderId="12" xfId="0" applyNumberFormat="1" applyFont="1" applyFill="1" applyBorder="1" applyAlignment="1">
      <alignment horizontal="center" vertical="center" wrapText="1"/>
    </xf>
    <xf numFmtId="170" fontId="8" fillId="2" borderId="24" xfId="0" applyNumberFormat="1" applyFont="1" applyFill="1" applyBorder="1" applyAlignment="1">
      <alignment horizontal="center" vertical="center" wrapText="1"/>
    </xf>
    <xf numFmtId="170" fontId="8" fillId="2" borderId="25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170" fontId="58" fillId="0" borderId="0" xfId="0" applyNumberFormat="1" applyFont="1" applyBorder="1" applyAlignment="1">
      <alignment vertical="center" wrapText="1"/>
    </xf>
    <xf numFmtId="170" fontId="56" fillId="0" borderId="0" xfId="0" applyNumberFormat="1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vertical="center" wrapText="1"/>
    </xf>
    <xf numFmtId="0" fontId="59" fillId="35" borderId="12" xfId="0" applyFont="1" applyFill="1" applyBorder="1" applyAlignment="1">
      <alignment vertical="center" wrapText="1"/>
    </xf>
    <xf numFmtId="10" fontId="6" fillId="42" borderId="12" xfId="0" applyNumberFormat="1" applyFont="1" applyFill="1" applyBorder="1" applyAlignment="1">
      <alignment horizontal="center" vertical="center" wrapText="1"/>
    </xf>
    <xf numFmtId="170" fontId="6" fillId="41" borderId="12" xfId="0" applyNumberFormat="1" applyFont="1" applyFill="1" applyBorder="1" applyAlignment="1">
      <alignment horizontal="right" vertical="center" wrapText="1"/>
    </xf>
    <xf numFmtId="0" fontId="6" fillId="41" borderId="12" xfId="0" applyFont="1" applyFill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right" vertical="center" wrapText="1" readingOrder="1"/>
    </xf>
    <xf numFmtId="170" fontId="6" fillId="0" borderId="12" xfId="0" applyNumberFormat="1" applyFont="1" applyBorder="1" applyAlignment="1">
      <alignment horizontal="right" vertical="center" wrapText="1"/>
    </xf>
    <xf numFmtId="10" fontId="6" fillId="43" borderId="12" xfId="0" applyNumberFormat="1" applyFont="1" applyFill="1" applyBorder="1" applyAlignment="1">
      <alignment horizontal="center" vertical="center" wrapText="1"/>
    </xf>
    <xf numFmtId="170" fontId="60" fillId="43" borderId="12" xfId="0" applyNumberFormat="1" applyFont="1" applyFill="1" applyBorder="1" applyAlignment="1">
      <alignment horizontal="right" vertical="center" wrapText="1"/>
    </xf>
    <xf numFmtId="170" fontId="6" fillId="43" borderId="12" xfId="0" applyNumberFormat="1" applyFont="1" applyFill="1" applyBorder="1" applyAlignment="1">
      <alignment horizontal="right" vertical="center" wrapText="1"/>
    </xf>
    <xf numFmtId="10" fontId="6" fillId="44" borderId="26" xfId="0" applyNumberFormat="1" applyFont="1" applyFill="1" applyBorder="1" applyAlignment="1">
      <alignment horizontal="right" vertical="center" wrapText="1"/>
    </xf>
    <xf numFmtId="170" fontId="6" fillId="44" borderId="27" xfId="0" applyNumberFormat="1" applyFont="1" applyFill="1" applyBorder="1" applyAlignment="1">
      <alignment horizontal="right" vertical="center" wrapText="1"/>
    </xf>
    <xf numFmtId="170" fontId="6" fillId="2" borderId="20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10" fontId="6" fillId="3" borderId="12" xfId="0" applyNumberFormat="1" applyFont="1" applyFill="1" applyBorder="1" applyAlignment="1">
      <alignment horizontal="center" vertical="center" wrapText="1"/>
    </xf>
    <xf numFmtId="170" fontId="6" fillId="41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70" fontId="6" fillId="2" borderId="20" xfId="0" applyNumberFormat="1" applyFont="1" applyFill="1" applyBorder="1" applyAlignment="1">
      <alignment horizontal="center" vertical="center" wrapText="1"/>
    </xf>
    <xf numFmtId="10" fontId="5" fillId="5" borderId="12" xfId="0" applyNumberFormat="1" applyFont="1" applyFill="1" applyBorder="1" applyAlignment="1">
      <alignment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70" fontId="6" fillId="41" borderId="22" xfId="0" applyNumberFormat="1" applyFont="1" applyFill="1" applyBorder="1" applyAlignment="1">
      <alignment horizontal="center" vertical="center" wrapText="1"/>
    </xf>
    <xf numFmtId="170" fontId="6" fillId="41" borderId="30" xfId="0" applyNumberFormat="1" applyFont="1" applyFill="1" applyBorder="1" applyAlignment="1">
      <alignment horizontal="center" vertical="center" wrapText="1"/>
    </xf>
    <xf numFmtId="170" fontId="6" fillId="41" borderId="20" xfId="0" applyNumberFormat="1" applyFont="1" applyFill="1" applyBorder="1" applyAlignment="1">
      <alignment horizontal="center" vertical="center" wrapText="1"/>
    </xf>
    <xf numFmtId="10" fontId="6" fillId="3" borderId="22" xfId="0" applyNumberFormat="1" applyFont="1" applyFill="1" applyBorder="1" applyAlignment="1">
      <alignment horizontal="center" vertical="center" wrapText="1"/>
    </xf>
    <xf numFmtId="10" fontId="6" fillId="3" borderId="30" xfId="0" applyNumberFormat="1" applyFont="1" applyFill="1" applyBorder="1" applyAlignment="1">
      <alignment horizontal="center" vertical="center" wrapText="1"/>
    </xf>
    <xf numFmtId="10" fontId="6" fillId="3" borderId="20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 readingOrder="2"/>
    </xf>
    <xf numFmtId="0" fontId="6" fillId="0" borderId="30" xfId="0" applyFont="1" applyFill="1" applyBorder="1" applyAlignment="1">
      <alignment horizontal="center" vertical="center" wrapText="1" readingOrder="2"/>
    </xf>
    <xf numFmtId="0" fontId="6" fillId="0" borderId="20" xfId="0" applyFont="1" applyFill="1" applyBorder="1" applyAlignment="1">
      <alignment horizontal="center" vertical="center" wrapText="1" readingOrder="2"/>
    </xf>
    <xf numFmtId="0" fontId="6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70" fontId="6" fillId="0" borderId="22" xfId="0" applyNumberFormat="1" applyFont="1" applyFill="1" applyBorder="1" applyAlignment="1">
      <alignment horizontal="center" vertical="center" wrapText="1"/>
    </xf>
    <xf numFmtId="170" fontId="6" fillId="0" borderId="30" xfId="0" applyNumberFormat="1" applyFont="1" applyFill="1" applyBorder="1" applyAlignment="1">
      <alignment horizontal="center" vertical="center" wrapText="1"/>
    </xf>
    <xf numFmtId="170" fontId="6" fillId="2" borderId="22" xfId="0" applyNumberFormat="1" applyFont="1" applyFill="1" applyBorder="1" applyAlignment="1">
      <alignment horizontal="center" vertical="center" wrapText="1"/>
    </xf>
    <xf numFmtId="170" fontId="6" fillId="2" borderId="20" xfId="0" applyNumberFormat="1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30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10" fontId="5" fillId="33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0" fontId="5" fillId="3" borderId="22" xfId="0" applyNumberFormat="1" applyFont="1" applyFill="1" applyBorder="1" applyAlignment="1">
      <alignment horizontal="center" vertical="center" wrapText="1"/>
    </xf>
    <xf numFmtId="10" fontId="5" fillId="3" borderId="20" xfId="0" applyNumberFormat="1" applyFont="1" applyFill="1" applyBorder="1" applyAlignment="1">
      <alignment horizontal="center" vertical="center" wrapText="1"/>
    </xf>
    <xf numFmtId="10" fontId="5" fillId="33" borderId="22" xfId="0" applyNumberFormat="1" applyFont="1" applyFill="1" applyBorder="1" applyAlignment="1">
      <alignment horizontal="center" vertical="center" wrapText="1"/>
    </xf>
    <xf numFmtId="10" fontId="5" fillId="33" borderId="30" xfId="0" applyNumberFormat="1" applyFont="1" applyFill="1" applyBorder="1" applyAlignment="1">
      <alignment horizontal="center" vertical="center" wrapText="1"/>
    </xf>
    <xf numFmtId="0" fontId="6" fillId="46" borderId="22" xfId="0" applyFont="1" applyFill="1" applyBorder="1" applyAlignment="1">
      <alignment horizontal="center" vertical="center" wrapText="1"/>
    </xf>
    <xf numFmtId="0" fontId="6" fillId="46" borderId="30" xfId="0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left" vertical="center" wrapText="1"/>
    </xf>
    <xf numFmtId="0" fontId="6" fillId="43" borderId="2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4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43" borderId="31" xfId="0" applyFont="1" applyFill="1" applyBorder="1" applyAlignment="1">
      <alignment horizontal="left" vertical="center" wrapText="1"/>
    </xf>
    <xf numFmtId="0" fontId="6" fillId="43" borderId="29" xfId="0" applyFont="1" applyFill="1" applyBorder="1" applyAlignment="1">
      <alignment horizontal="left" vertical="center" wrapText="1"/>
    </xf>
    <xf numFmtId="0" fontId="6" fillId="46" borderId="12" xfId="0" applyFont="1" applyFill="1" applyBorder="1" applyAlignment="1">
      <alignment horizontal="center" vertical="center" wrapText="1"/>
    </xf>
    <xf numFmtId="0" fontId="6" fillId="46" borderId="20" xfId="0" applyFont="1" applyFill="1" applyBorder="1" applyAlignment="1">
      <alignment horizontal="center" vertical="center" wrapText="1"/>
    </xf>
    <xf numFmtId="0" fontId="55" fillId="14" borderId="27" xfId="0" applyFont="1" applyFill="1" applyBorder="1" applyAlignment="1">
      <alignment horizontal="right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3" fillId="45" borderId="12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10" fontId="5" fillId="0" borderId="22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 vertical="center" wrapText="1"/>
    </xf>
    <xf numFmtId="4" fontId="6" fillId="41" borderId="22" xfId="0" applyNumberFormat="1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2" fontId="3" fillId="47" borderId="12" xfId="0" applyNumberFormat="1" applyFont="1" applyFill="1" applyBorder="1" applyAlignment="1">
      <alignment horizontal="right" vertical="center" wrapText="1"/>
    </xf>
    <xf numFmtId="170" fontId="3" fillId="47" borderId="12" xfId="0" applyNumberFormat="1" applyFont="1" applyFill="1" applyBorder="1" applyAlignment="1">
      <alignment horizontal="right" vertical="center" wrapText="1"/>
    </xf>
    <xf numFmtId="2" fontId="3" fillId="8" borderId="40" xfId="0" applyNumberFormat="1" applyFont="1" applyFill="1" applyBorder="1" applyAlignment="1">
      <alignment horizontal="center" vertical="center" wrapText="1"/>
    </xf>
    <xf numFmtId="2" fontId="3" fillId="8" borderId="36" xfId="0" applyNumberFormat="1" applyFont="1" applyFill="1" applyBorder="1" applyAlignment="1">
      <alignment horizontal="center" vertical="center" wrapText="1"/>
    </xf>
    <xf numFmtId="10" fontId="3" fillId="8" borderId="41" xfId="0" applyNumberFormat="1" applyFont="1" applyFill="1" applyBorder="1" applyAlignment="1">
      <alignment horizontal="right" vertical="center" wrapText="1"/>
    </xf>
    <xf numFmtId="10" fontId="3" fillId="8" borderId="0" xfId="0" applyNumberFormat="1" applyFont="1" applyFill="1" applyBorder="1" applyAlignment="1">
      <alignment horizontal="right" vertical="center" wrapText="1"/>
    </xf>
    <xf numFmtId="2" fontId="3" fillId="8" borderId="41" xfId="0" applyNumberFormat="1" applyFont="1" applyFill="1" applyBorder="1" applyAlignment="1">
      <alignment horizontal="center" vertical="center" wrapText="1"/>
    </xf>
    <xf numFmtId="2" fontId="3" fillId="8" borderId="0" xfId="0" applyNumberFormat="1" applyFont="1" applyFill="1" applyBorder="1" applyAlignment="1">
      <alignment horizontal="center" vertical="center" wrapText="1"/>
    </xf>
    <xf numFmtId="170" fontId="5" fillId="33" borderId="22" xfId="0" applyNumberFormat="1" applyFont="1" applyFill="1" applyBorder="1" applyAlignment="1">
      <alignment horizontal="center" vertical="center" wrapText="1"/>
    </xf>
    <xf numFmtId="170" fontId="5" fillId="33" borderId="30" xfId="0" applyNumberFormat="1" applyFont="1" applyFill="1" applyBorder="1" applyAlignment="1">
      <alignment horizontal="center" vertical="center" wrapText="1"/>
    </xf>
    <xf numFmtId="170" fontId="6" fillId="2" borderId="30" xfId="0" applyNumberFormat="1" applyFont="1" applyFill="1" applyBorder="1" applyAlignment="1">
      <alignment horizontal="center" vertical="center" wrapText="1"/>
    </xf>
    <xf numFmtId="10" fontId="5" fillId="3" borderId="30" xfId="0" applyNumberFormat="1" applyFont="1" applyFill="1" applyBorder="1" applyAlignment="1">
      <alignment horizontal="center" vertical="center" wrapText="1"/>
    </xf>
    <xf numFmtId="0" fontId="6" fillId="48" borderId="22" xfId="0" applyFont="1" applyFill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170" fontId="6" fillId="0" borderId="20" xfId="0" applyNumberFormat="1" applyFont="1" applyFill="1" applyBorder="1" applyAlignment="1">
      <alignment horizontal="center" vertical="center" wrapText="1"/>
    </xf>
    <xf numFmtId="10" fontId="6" fillId="0" borderId="22" xfId="0" applyNumberFormat="1" applyFont="1" applyFill="1" applyBorder="1" applyAlignment="1">
      <alignment horizontal="center" vertical="center" wrapText="1"/>
    </xf>
    <xf numFmtId="10" fontId="6" fillId="0" borderId="30" xfId="0" applyNumberFormat="1" applyFont="1" applyFill="1" applyBorder="1" applyAlignment="1">
      <alignment horizontal="center" vertical="center" wrapText="1"/>
    </xf>
    <xf numFmtId="10" fontId="5" fillId="33" borderId="20" xfId="0" applyNumberFormat="1" applyFont="1" applyFill="1" applyBorder="1" applyAlignment="1">
      <alignment horizontal="center" vertical="center" wrapText="1"/>
    </xf>
    <xf numFmtId="10" fontId="5" fillId="2" borderId="22" xfId="0" applyNumberFormat="1" applyFont="1" applyFill="1" applyBorder="1" applyAlignment="1">
      <alignment horizontal="center" vertical="center" wrapText="1"/>
    </xf>
    <xf numFmtId="10" fontId="5" fillId="2" borderId="20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left" vertical="center" wrapText="1"/>
    </xf>
    <xf numFmtId="0" fontId="62" fillId="0" borderId="42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1"/>
  <sheetViews>
    <sheetView tabSelected="1" zoomScale="70" zoomScaleNormal="70" workbookViewId="0" topLeftCell="P106">
      <selection activeCell="U135" sqref="U135:U136"/>
    </sheetView>
  </sheetViews>
  <sheetFormatPr defaultColWidth="11.421875" defaultRowHeight="49.5" customHeight="1"/>
  <cols>
    <col min="1" max="1" width="21.140625" style="1" customWidth="1"/>
    <col min="2" max="2" width="13.8515625" style="1" customWidth="1"/>
    <col min="3" max="3" width="23.57421875" style="1" customWidth="1"/>
    <col min="4" max="4" width="9.421875" style="1" customWidth="1"/>
    <col min="5" max="5" width="9.140625" style="1" customWidth="1"/>
    <col min="6" max="6" width="10.00390625" style="1" customWidth="1"/>
    <col min="7" max="7" width="11.421875" style="1" customWidth="1"/>
    <col min="8" max="8" width="15.421875" style="1" customWidth="1"/>
    <col min="9" max="9" width="22.57421875" style="1" customWidth="1"/>
    <col min="10" max="10" width="11.421875" style="1" hidden="1" customWidth="1"/>
    <col min="11" max="11" width="12.140625" style="1" customWidth="1"/>
    <col min="12" max="12" width="17.00390625" style="1" customWidth="1"/>
    <col min="13" max="13" width="24.140625" style="1" customWidth="1"/>
    <col min="14" max="14" width="17.00390625" style="1" customWidth="1"/>
    <col min="15" max="15" width="16.57421875" style="1" customWidth="1"/>
    <col min="16" max="16" width="25.140625" style="1" customWidth="1"/>
    <col min="17" max="18" width="13.57421875" style="1" customWidth="1"/>
    <col min="19" max="19" width="18.140625" style="1" customWidth="1"/>
    <col min="20" max="20" width="29.7109375" style="1" customWidth="1"/>
    <col min="21" max="21" width="33.28125" style="1" customWidth="1"/>
    <col min="22" max="22" width="47.7109375" style="1" customWidth="1"/>
    <col min="23" max="23" width="43.140625" style="2" customWidth="1"/>
    <col min="24" max="25" width="26.8515625" style="2" customWidth="1"/>
    <col min="26" max="26" width="11.421875" style="2" customWidth="1"/>
    <col min="27" max="27" width="23.140625" style="2" customWidth="1"/>
    <col min="28" max="29" width="11.421875" style="2" customWidth="1"/>
    <col min="30" max="30" width="21.57421875" style="2" bestFit="1" customWidth="1"/>
    <col min="31" max="31" width="11.421875" style="2" customWidth="1"/>
    <col min="32" max="32" width="49.00390625" style="2" customWidth="1"/>
    <col min="33" max="42" width="11.421875" style="2" customWidth="1"/>
    <col min="43" max="16384" width="11.421875" style="1" customWidth="1"/>
  </cols>
  <sheetData>
    <row r="1" spans="1:22" ht="24.7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215" t="s">
        <v>163</v>
      </c>
      <c r="S1" s="215"/>
      <c r="T1" s="215"/>
      <c r="U1" s="215" t="s">
        <v>62</v>
      </c>
      <c r="V1" s="215"/>
    </row>
    <row r="2" spans="1:35" ht="24.7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215" t="s">
        <v>162</v>
      </c>
      <c r="S2" s="215"/>
      <c r="T2" s="215"/>
      <c r="U2" s="215" t="s">
        <v>56</v>
      </c>
      <c r="V2" s="21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42" s="4" customFormat="1" ht="24.75" customHeight="1">
      <c r="A3" s="221" t="s">
        <v>59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16">
        <v>7808625.57</v>
      </c>
      <c r="S3" s="216"/>
      <c r="T3" s="216"/>
      <c r="U3" s="215" t="s">
        <v>63</v>
      </c>
      <c r="V3" s="21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4" customFormat="1" ht="24.75" customHeight="1">
      <c r="A4" s="219">
        <f>R4/R5</f>
        <v>0.016993425029665728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16">
        <f>SUM(U115:U116)</f>
        <v>2277000</v>
      </c>
      <c r="S4" s="216"/>
      <c r="T4" s="216"/>
      <c r="U4" s="215" t="s">
        <v>64</v>
      </c>
      <c r="V4" s="21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4" customFormat="1" ht="24.75" customHeight="1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6">
        <f>SUM(U115:U134)+V139</f>
        <v>133993000</v>
      </c>
      <c r="S5" s="216"/>
      <c r="T5" s="216"/>
      <c r="U5" s="215" t="s">
        <v>65</v>
      </c>
      <c r="V5" s="21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35" ht="39" customHeight="1" thickBot="1">
      <c r="A6" s="180" t="s">
        <v>29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2"/>
      <c r="S6" s="182"/>
      <c r="T6" s="182"/>
      <c r="U6" s="182"/>
      <c r="V6" s="18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42" s="49" customFormat="1" ht="34.5" customHeight="1" thickBot="1">
      <c r="A7" s="173" t="s">
        <v>72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22" ht="49.5" customHeight="1" thickBot="1">
      <c r="A8" s="174" t="s">
        <v>40</v>
      </c>
      <c r="B8" s="175" t="s">
        <v>39</v>
      </c>
      <c r="C8" s="177" t="s">
        <v>38</v>
      </c>
      <c r="D8" s="192" t="s">
        <v>37</v>
      </c>
      <c r="E8" s="193"/>
      <c r="F8" s="194"/>
      <c r="G8" s="177" t="s">
        <v>36</v>
      </c>
      <c r="H8" s="195" t="s">
        <v>35</v>
      </c>
      <c r="I8" s="196"/>
      <c r="J8" s="196"/>
      <c r="K8" s="197"/>
      <c r="L8" s="186" t="s">
        <v>34</v>
      </c>
      <c r="M8" s="187"/>
      <c r="N8" s="188"/>
      <c r="O8" s="186" t="s">
        <v>33</v>
      </c>
      <c r="P8" s="187"/>
      <c r="Q8" s="188"/>
      <c r="R8" s="177" t="s">
        <v>55</v>
      </c>
      <c r="S8" s="177" t="s">
        <v>0</v>
      </c>
      <c r="T8" s="177" t="s">
        <v>32</v>
      </c>
      <c r="U8" s="174" t="s">
        <v>31</v>
      </c>
      <c r="V8" s="174" t="s">
        <v>30</v>
      </c>
    </row>
    <row r="9" spans="1:22" ht="31.5" customHeight="1" thickBot="1">
      <c r="A9" s="174"/>
      <c r="B9" s="175"/>
      <c r="C9" s="178"/>
      <c r="D9" s="77">
        <v>2014</v>
      </c>
      <c r="E9" s="77">
        <v>2013</v>
      </c>
      <c r="F9" s="77">
        <v>2012</v>
      </c>
      <c r="G9" s="178"/>
      <c r="H9" s="189"/>
      <c r="I9" s="190"/>
      <c r="J9" s="190"/>
      <c r="K9" s="191"/>
      <c r="L9" s="189"/>
      <c r="M9" s="190"/>
      <c r="N9" s="191"/>
      <c r="O9" s="189"/>
      <c r="P9" s="190"/>
      <c r="Q9" s="191"/>
      <c r="R9" s="178"/>
      <c r="S9" s="178"/>
      <c r="T9" s="178"/>
      <c r="U9" s="174"/>
      <c r="V9" s="174"/>
    </row>
    <row r="10" spans="1:42" s="49" customFormat="1" ht="49.5" customHeight="1">
      <c r="A10" s="184" t="s">
        <v>71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s="85" customFormat="1" ht="25.5" customHeight="1">
      <c r="A11" s="113"/>
      <c r="B11" s="130" t="s">
        <v>136</v>
      </c>
      <c r="C11" s="130" t="s">
        <v>80</v>
      </c>
      <c r="D11" s="130"/>
      <c r="E11" s="227"/>
      <c r="F11" s="227"/>
      <c r="G11" s="127" t="s">
        <v>79</v>
      </c>
      <c r="H11" s="15" t="s">
        <v>43</v>
      </c>
      <c r="I11" s="15" t="s">
        <v>42</v>
      </c>
      <c r="J11" s="15" t="s">
        <v>41</v>
      </c>
      <c r="K11" s="15" t="s">
        <v>41</v>
      </c>
      <c r="L11" s="15" t="s">
        <v>43</v>
      </c>
      <c r="M11" s="15" t="s">
        <v>42</v>
      </c>
      <c r="N11" s="15" t="s">
        <v>41</v>
      </c>
      <c r="O11" s="15" t="s">
        <v>43</v>
      </c>
      <c r="P11" s="18" t="s">
        <v>42</v>
      </c>
      <c r="Q11" s="15" t="s">
        <v>41</v>
      </c>
      <c r="R11" s="133" t="s">
        <v>67</v>
      </c>
      <c r="S11" s="158" t="s">
        <v>67</v>
      </c>
      <c r="T11" s="130" t="s">
        <v>81</v>
      </c>
      <c r="U11" s="136">
        <v>6000000</v>
      </c>
      <c r="V11" s="140" t="s">
        <v>78</v>
      </c>
      <c r="W11" s="84"/>
      <c r="X11" s="112"/>
      <c r="Y11" s="112"/>
      <c r="Z11" s="112"/>
      <c r="AA11" s="112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</row>
    <row r="12" spans="1:42" s="10" customFormat="1" ht="25.5" customHeight="1">
      <c r="A12" s="113"/>
      <c r="B12" s="131"/>
      <c r="C12" s="131"/>
      <c r="D12" s="131"/>
      <c r="E12" s="228"/>
      <c r="F12" s="228"/>
      <c r="G12" s="128"/>
      <c r="H12" s="150">
        <f>I12/$U$11</f>
        <v>0</v>
      </c>
      <c r="I12" s="223">
        <f>U11-M12-M13</f>
        <v>0</v>
      </c>
      <c r="J12" s="25"/>
      <c r="K12" s="124" t="s">
        <v>48</v>
      </c>
      <c r="L12" s="108">
        <f>M13/$U$11</f>
        <v>1</v>
      </c>
      <c r="M12" s="104">
        <f>P12</f>
        <v>0</v>
      </c>
      <c r="N12" s="62" t="s">
        <v>46</v>
      </c>
      <c r="O12" s="57">
        <f>P12/$U$11</f>
        <v>0</v>
      </c>
      <c r="P12" s="80">
        <v>0</v>
      </c>
      <c r="Q12" s="78" t="s">
        <v>44</v>
      </c>
      <c r="R12" s="134"/>
      <c r="S12" s="159"/>
      <c r="T12" s="131"/>
      <c r="U12" s="137"/>
      <c r="V12" s="141"/>
      <c r="W12" s="11"/>
      <c r="X12" s="86"/>
      <c r="Y12" s="11"/>
      <c r="Z12" s="111"/>
      <c r="AA12" s="1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10" customFormat="1" ht="25.5" customHeight="1">
      <c r="A13" s="114"/>
      <c r="B13" s="131"/>
      <c r="C13" s="131"/>
      <c r="D13" s="131"/>
      <c r="E13" s="228"/>
      <c r="F13" s="228"/>
      <c r="G13" s="128"/>
      <c r="H13" s="151"/>
      <c r="I13" s="224"/>
      <c r="J13" s="25"/>
      <c r="K13" s="125"/>
      <c r="L13" s="108">
        <f>M13/U11</f>
        <v>1</v>
      </c>
      <c r="M13" s="107">
        <f>P13</f>
        <v>6000000</v>
      </c>
      <c r="N13" s="61" t="s">
        <v>47</v>
      </c>
      <c r="O13" s="57">
        <f>P13/$U$11</f>
        <v>1</v>
      </c>
      <c r="P13" s="81">
        <v>6000000</v>
      </c>
      <c r="Q13" s="75" t="s">
        <v>45</v>
      </c>
      <c r="R13" s="134"/>
      <c r="S13" s="160"/>
      <c r="T13" s="131"/>
      <c r="U13" s="137"/>
      <c r="V13" s="141"/>
      <c r="W13" s="11"/>
      <c r="X13" s="87"/>
      <c r="Y13" s="11"/>
      <c r="Z13" s="111"/>
      <c r="AA13" s="1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10" customFormat="1" ht="25.5" customHeight="1">
      <c r="A14" s="109"/>
      <c r="B14" s="130" t="s">
        <v>75</v>
      </c>
      <c r="C14" s="130" t="s">
        <v>80</v>
      </c>
      <c r="D14" s="130"/>
      <c r="E14" s="152"/>
      <c r="F14" s="152"/>
      <c r="G14" s="127" t="s">
        <v>79</v>
      </c>
      <c r="H14" s="15" t="s">
        <v>43</v>
      </c>
      <c r="I14" s="15" t="s">
        <v>42</v>
      </c>
      <c r="J14" s="15" t="s">
        <v>41</v>
      </c>
      <c r="K14" s="15" t="s">
        <v>41</v>
      </c>
      <c r="L14" s="15" t="s">
        <v>43</v>
      </c>
      <c r="M14" s="18" t="s">
        <v>42</v>
      </c>
      <c r="N14" s="15" t="s">
        <v>41</v>
      </c>
      <c r="O14" s="15" t="s">
        <v>43</v>
      </c>
      <c r="P14" s="18" t="s">
        <v>42</v>
      </c>
      <c r="Q14" s="15" t="s">
        <v>41</v>
      </c>
      <c r="R14" s="133" t="s">
        <v>67</v>
      </c>
      <c r="S14" s="158" t="s">
        <v>67</v>
      </c>
      <c r="T14" s="130" t="s">
        <v>83</v>
      </c>
      <c r="U14" s="136">
        <v>30000000</v>
      </c>
      <c r="V14" s="140" t="s">
        <v>82</v>
      </c>
      <c r="W14" s="11"/>
      <c r="X14" s="86"/>
      <c r="Y14" s="11"/>
      <c r="Z14" s="88"/>
      <c r="AA14" s="88"/>
      <c r="AB14" s="11"/>
      <c r="AC14" s="11"/>
      <c r="AD14" s="87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10" customFormat="1" ht="25.5" customHeight="1">
      <c r="A15" s="109"/>
      <c r="B15" s="131"/>
      <c r="C15" s="131"/>
      <c r="D15" s="131"/>
      <c r="E15" s="153"/>
      <c r="F15" s="153"/>
      <c r="G15" s="128"/>
      <c r="H15" s="150">
        <f>I15/U14</f>
        <v>0</v>
      </c>
      <c r="I15" s="223">
        <f>U14-M15-M16</f>
        <v>0</v>
      </c>
      <c r="J15" s="25"/>
      <c r="K15" s="124" t="s">
        <v>48</v>
      </c>
      <c r="L15" s="57">
        <f>M15/$U$14</f>
        <v>0</v>
      </c>
      <c r="M15" s="104">
        <f>P15</f>
        <v>0</v>
      </c>
      <c r="N15" s="62" t="s">
        <v>46</v>
      </c>
      <c r="O15" s="57">
        <f>P15/U14</f>
        <v>0</v>
      </c>
      <c r="P15" s="80">
        <v>0</v>
      </c>
      <c r="Q15" s="78" t="s">
        <v>44</v>
      </c>
      <c r="R15" s="134"/>
      <c r="S15" s="159"/>
      <c r="T15" s="131"/>
      <c r="U15" s="137"/>
      <c r="V15" s="141"/>
      <c r="W15" s="11"/>
      <c r="X15" s="86"/>
      <c r="Y15" s="11"/>
      <c r="Z15" s="88"/>
      <c r="AA15" s="88"/>
      <c r="AB15" s="11"/>
      <c r="AC15" s="11"/>
      <c r="AD15" s="87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0" customFormat="1" ht="25.5" customHeight="1">
      <c r="A16" s="110"/>
      <c r="B16" s="131"/>
      <c r="C16" s="131"/>
      <c r="D16" s="131"/>
      <c r="E16" s="153"/>
      <c r="F16" s="153"/>
      <c r="G16" s="128"/>
      <c r="H16" s="151"/>
      <c r="I16" s="224"/>
      <c r="J16" s="25"/>
      <c r="K16" s="125"/>
      <c r="L16" s="57">
        <f>M16/$U$14</f>
        <v>1</v>
      </c>
      <c r="M16" s="107">
        <f>P16</f>
        <v>30000000</v>
      </c>
      <c r="N16" s="61" t="s">
        <v>47</v>
      </c>
      <c r="O16" s="57">
        <f>P16/$U$14</f>
        <v>1</v>
      </c>
      <c r="P16" s="81">
        <v>30000000</v>
      </c>
      <c r="Q16" s="75" t="s">
        <v>45</v>
      </c>
      <c r="R16" s="135"/>
      <c r="S16" s="160"/>
      <c r="T16" s="131"/>
      <c r="U16" s="137"/>
      <c r="V16" s="141"/>
      <c r="W16" s="11"/>
      <c r="X16" s="86"/>
      <c r="Y16" s="11"/>
      <c r="Z16" s="88"/>
      <c r="AA16" s="88"/>
      <c r="AB16" s="11"/>
      <c r="AC16" s="11"/>
      <c r="AD16" s="87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0" customFormat="1" ht="25.5" customHeight="1">
      <c r="A17" s="109"/>
      <c r="B17" s="130" t="s">
        <v>75</v>
      </c>
      <c r="C17" s="130" t="s">
        <v>86</v>
      </c>
      <c r="D17" s="152"/>
      <c r="E17" s="130"/>
      <c r="F17" s="130"/>
      <c r="G17" s="127" t="s">
        <v>66</v>
      </c>
      <c r="H17" s="15" t="s">
        <v>43</v>
      </c>
      <c r="I17" s="15" t="s">
        <v>42</v>
      </c>
      <c r="J17" s="15" t="s">
        <v>41</v>
      </c>
      <c r="K17" s="15" t="s">
        <v>41</v>
      </c>
      <c r="L17" s="15" t="s">
        <v>43</v>
      </c>
      <c r="M17" s="18" t="s">
        <v>42</v>
      </c>
      <c r="N17" s="15" t="s">
        <v>41</v>
      </c>
      <c r="O17" s="15" t="s">
        <v>43</v>
      </c>
      <c r="P17" s="18" t="s">
        <v>42</v>
      </c>
      <c r="Q17" s="15" t="s">
        <v>41</v>
      </c>
      <c r="R17" s="133" t="s">
        <v>103</v>
      </c>
      <c r="S17" s="161" t="s">
        <v>103</v>
      </c>
      <c r="T17" s="130" t="s">
        <v>85</v>
      </c>
      <c r="U17" s="136">
        <v>4000000</v>
      </c>
      <c r="V17" s="140" t="s">
        <v>84</v>
      </c>
      <c r="W17" s="11"/>
      <c r="X17" s="87"/>
      <c r="Y17" s="11"/>
      <c r="Z17" s="111"/>
      <c r="AA17" s="1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0" customFormat="1" ht="25.5" customHeight="1">
      <c r="A18" s="109"/>
      <c r="B18" s="131"/>
      <c r="C18" s="131"/>
      <c r="D18" s="153"/>
      <c r="E18" s="131"/>
      <c r="F18" s="131"/>
      <c r="G18" s="128"/>
      <c r="H18" s="150">
        <f>I18/U17</f>
        <v>0</v>
      </c>
      <c r="I18" s="136">
        <f>U17-(M18+M20)</f>
        <v>0</v>
      </c>
      <c r="J18" s="25"/>
      <c r="K18" s="124" t="s">
        <v>48</v>
      </c>
      <c r="L18" s="148">
        <f>M18/U17</f>
        <v>0.075</v>
      </c>
      <c r="M18" s="118">
        <f>P18+P20</f>
        <v>300000</v>
      </c>
      <c r="N18" s="115" t="s">
        <v>46</v>
      </c>
      <c r="O18" s="58">
        <f>P18/$U$17</f>
        <v>0.075</v>
      </c>
      <c r="P18" s="80">
        <v>300000</v>
      </c>
      <c r="Q18" s="78" t="s">
        <v>44</v>
      </c>
      <c r="R18" s="134"/>
      <c r="S18" s="161"/>
      <c r="T18" s="131"/>
      <c r="U18" s="137"/>
      <c r="V18" s="141"/>
      <c r="W18" s="11"/>
      <c r="X18" s="86"/>
      <c r="Y18" s="11"/>
      <c r="Z18" s="111"/>
      <c r="AA18" s="1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10" customFormat="1" ht="25.5" customHeight="1">
      <c r="A19" s="109"/>
      <c r="B19" s="131"/>
      <c r="C19" s="131"/>
      <c r="D19" s="153"/>
      <c r="E19" s="131"/>
      <c r="F19" s="131"/>
      <c r="G19" s="128"/>
      <c r="H19" s="151"/>
      <c r="I19" s="137"/>
      <c r="J19" s="25"/>
      <c r="K19" s="125"/>
      <c r="L19" s="149"/>
      <c r="M19" s="120"/>
      <c r="N19" s="117"/>
      <c r="O19" s="58">
        <f>P19/$U$17</f>
        <v>0</v>
      </c>
      <c r="P19" s="81">
        <v>0</v>
      </c>
      <c r="Q19" s="75" t="s">
        <v>45</v>
      </c>
      <c r="R19" s="134"/>
      <c r="S19" s="161"/>
      <c r="T19" s="131"/>
      <c r="U19" s="137"/>
      <c r="V19" s="141"/>
      <c r="W19" s="11"/>
      <c r="X19" s="87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0" customFormat="1" ht="25.5" customHeight="1">
      <c r="A20" s="109"/>
      <c r="B20" s="131"/>
      <c r="C20" s="131"/>
      <c r="D20" s="153"/>
      <c r="E20" s="131"/>
      <c r="F20" s="131"/>
      <c r="G20" s="128"/>
      <c r="H20" s="151"/>
      <c r="I20" s="137"/>
      <c r="J20" s="25"/>
      <c r="K20" s="125"/>
      <c r="L20" s="148">
        <f>M20/U17</f>
        <v>0.925</v>
      </c>
      <c r="M20" s="138">
        <f>P19+P21</f>
        <v>3700000</v>
      </c>
      <c r="N20" s="115" t="s">
        <v>46</v>
      </c>
      <c r="O20" s="58">
        <f>P20/$U$17</f>
        <v>0</v>
      </c>
      <c r="P20" s="80">
        <v>0</v>
      </c>
      <c r="Q20" s="78" t="s">
        <v>44</v>
      </c>
      <c r="R20" s="134"/>
      <c r="S20" s="161" t="s">
        <v>67</v>
      </c>
      <c r="T20" s="131"/>
      <c r="U20" s="137"/>
      <c r="V20" s="141"/>
      <c r="W20" s="11"/>
      <c r="X20" s="87"/>
      <c r="Y20" s="11"/>
      <c r="Z20" s="111"/>
      <c r="AA20" s="1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0" customFormat="1" ht="25.5" customHeight="1">
      <c r="A21" s="110"/>
      <c r="B21" s="131"/>
      <c r="C21" s="131"/>
      <c r="D21" s="153"/>
      <c r="E21" s="131"/>
      <c r="F21" s="131"/>
      <c r="G21" s="128"/>
      <c r="H21" s="151"/>
      <c r="I21" s="137"/>
      <c r="J21" s="25"/>
      <c r="K21" s="125"/>
      <c r="L21" s="149"/>
      <c r="M21" s="139"/>
      <c r="N21" s="117"/>
      <c r="O21" s="58">
        <f>P21/$U$17</f>
        <v>0.925</v>
      </c>
      <c r="P21" s="81">
        <v>3700000</v>
      </c>
      <c r="Q21" s="75" t="s">
        <v>45</v>
      </c>
      <c r="R21" s="134"/>
      <c r="S21" s="161"/>
      <c r="T21" s="131"/>
      <c r="U21" s="137"/>
      <c r="V21" s="141"/>
      <c r="W21" s="11"/>
      <c r="X21" s="86"/>
      <c r="Y21" s="11"/>
      <c r="Z21" s="111"/>
      <c r="AA21" s="1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0" customFormat="1" ht="25.5" customHeight="1">
      <c r="A22" s="109"/>
      <c r="B22" s="130" t="s">
        <v>75</v>
      </c>
      <c r="C22" s="130" t="s">
        <v>92</v>
      </c>
      <c r="D22" s="130"/>
      <c r="E22" s="130"/>
      <c r="F22" s="152"/>
      <c r="G22" s="127" t="s">
        <v>91</v>
      </c>
      <c r="H22" s="15" t="s">
        <v>43</v>
      </c>
      <c r="I22" s="15" t="s">
        <v>42</v>
      </c>
      <c r="J22" s="15" t="s">
        <v>41</v>
      </c>
      <c r="K22" s="15" t="s">
        <v>41</v>
      </c>
      <c r="L22" s="15" t="s">
        <v>43</v>
      </c>
      <c r="M22" s="18" t="s">
        <v>42</v>
      </c>
      <c r="N22" s="15" t="s">
        <v>41</v>
      </c>
      <c r="O22" s="15" t="s">
        <v>43</v>
      </c>
      <c r="P22" s="18" t="s">
        <v>42</v>
      </c>
      <c r="Q22" s="15" t="s">
        <v>41</v>
      </c>
      <c r="R22" s="133" t="s">
        <v>103</v>
      </c>
      <c r="S22" s="161" t="s">
        <v>102</v>
      </c>
      <c r="T22" s="130" t="s">
        <v>88</v>
      </c>
      <c r="U22" s="136">
        <v>800000</v>
      </c>
      <c r="V22" s="140" t="s">
        <v>87</v>
      </c>
      <c r="W22" s="11"/>
      <c r="X22" s="86"/>
      <c r="Y22" s="11"/>
      <c r="Z22" s="111"/>
      <c r="AA22" s="1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0" customFormat="1" ht="25.5" customHeight="1">
      <c r="A23" s="109"/>
      <c r="B23" s="131"/>
      <c r="C23" s="131"/>
      <c r="D23" s="131"/>
      <c r="E23" s="131"/>
      <c r="F23" s="153"/>
      <c r="G23" s="128"/>
      <c r="H23" s="230">
        <f>I23/U22</f>
        <v>0</v>
      </c>
      <c r="I23" s="136">
        <f>U22-M23-M26</f>
        <v>0</v>
      </c>
      <c r="J23" s="15"/>
      <c r="K23" s="124" t="s">
        <v>48</v>
      </c>
      <c r="L23" s="121">
        <f>M23/U22</f>
        <v>0.1</v>
      </c>
      <c r="M23" s="118">
        <f>P23+P25+P27</f>
        <v>80000</v>
      </c>
      <c r="N23" s="115" t="s">
        <v>46</v>
      </c>
      <c r="O23" s="79">
        <f aca="true" t="shared" si="0" ref="O23:O28">P23/$U$22</f>
        <v>0.1</v>
      </c>
      <c r="P23" s="80">
        <v>80000</v>
      </c>
      <c r="Q23" s="78" t="s">
        <v>44</v>
      </c>
      <c r="R23" s="134"/>
      <c r="S23" s="161"/>
      <c r="T23" s="131"/>
      <c r="U23" s="137"/>
      <c r="V23" s="141"/>
      <c r="W23" s="11"/>
      <c r="X23" s="86"/>
      <c r="Y23" s="11"/>
      <c r="Z23" s="88"/>
      <c r="AA23" s="8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10" customFormat="1" ht="25.5" customHeight="1">
      <c r="A24" s="109"/>
      <c r="B24" s="131"/>
      <c r="C24" s="131"/>
      <c r="D24" s="131"/>
      <c r="E24" s="131"/>
      <c r="F24" s="153"/>
      <c r="G24" s="128"/>
      <c r="H24" s="231"/>
      <c r="I24" s="137"/>
      <c r="J24" s="15"/>
      <c r="K24" s="125"/>
      <c r="L24" s="122"/>
      <c r="M24" s="119"/>
      <c r="N24" s="116"/>
      <c r="O24" s="79">
        <f t="shared" si="0"/>
        <v>0</v>
      </c>
      <c r="P24" s="26">
        <v>0</v>
      </c>
      <c r="Q24" s="75" t="s">
        <v>45</v>
      </c>
      <c r="R24" s="134"/>
      <c r="S24" s="161"/>
      <c r="T24" s="131"/>
      <c r="U24" s="137"/>
      <c r="V24" s="141"/>
      <c r="W24" s="11"/>
      <c r="X24" s="86"/>
      <c r="Y24" s="11"/>
      <c r="Z24" s="88"/>
      <c r="AA24" s="8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0" customFormat="1" ht="25.5" customHeight="1">
      <c r="A25" s="109"/>
      <c r="B25" s="131"/>
      <c r="C25" s="131"/>
      <c r="D25" s="131"/>
      <c r="E25" s="131"/>
      <c r="F25" s="153"/>
      <c r="G25" s="128"/>
      <c r="H25" s="231"/>
      <c r="I25" s="137"/>
      <c r="J25" s="15"/>
      <c r="K25" s="125"/>
      <c r="L25" s="123"/>
      <c r="M25" s="120"/>
      <c r="N25" s="117"/>
      <c r="O25" s="103">
        <f t="shared" si="0"/>
        <v>0</v>
      </c>
      <c r="P25" s="104">
        <v>0</v>
      </c>
      <c r="Q25" s="105" t="s">
        <v>44</v>
      </c>
      <c r="R25" s="134"/>
      <c r="S25" s="158" t="s">
        <v>89</v>
      </c>
      <c r="T25" s="131"/>
      <c r="U25" s="137"/>
      <c r="V25" s="141"/>
      <c r="W25" s="11"/>
      <c r="X25" s="86"/>
      <c r="Y25" s="11"/>
      <c r="Z25" s="106"/>
      <c r="AA25" s="106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10" customFormat="1" ht="25.5" customHeight="1">
      <c r="A26" s="109"/>
      <c r="B26" s="131"/>
      <c r="C26" s="131"/>
      <c r="D26" s="131"/>
      <c r="E26" s="131"/>
      <c r="F26" s="153"/>
      <c r="G26" s="128"/>
      <c r="H26" s="231"/>
      <c r="I26" s="137"/>
      <c r="J26" s="15"/>
      <c r="K26" s="125"/>
      <c r="L26" s="148">
        <f>M26/U22</f>
        <v>0.9</v>
      </c>
      <c r="M26" s="138">
        <f>P24+P26+P28</f>
        <v>720000</v>
      </c>
      <c r="N26" s="124" t="s">
        <v>47</v>
      </c>
      <c r="O26" s="103">
        <f t="shared" si="0"/>
        <v>0.45</v>
      </c>
      <c r="P26" s="26">
        <v>360000</v>
      </c>
      <c r="Q26" s="102" t="s">
        <v>45</v>
      </c>
      <c r="R26" s="134"/>
      <c r="S26" s="160"/>
      <c r="T26" s="131"/>
      <c r="U26" s="137"/>
      <c r="V26" s="141"/>
      <c r="W26" s="11"/>
      <c r="X26" s="86"/>
      <c r="Y26" s="11"/>
      <c r="Z26" s="106"/>
      <c r="AA26" s="10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10" customFormat="1" ht="25.5" customHeight="1">
      <c r="A27" s="109"/>
      <c r="B27" s="131"/>
      <c r="C27" s="131"/>
      <c r="D27" s="131"/>
      <c r="E27" s="131"/>
      <c r="F27" s="153"/>
      <c r="G27" s="128"/>
      <c r="H27" s="231"/>
      <c r="I27" s="137"/>
      <c r="J27" s="25"/>
      <c r="K27" s="125"/>
      <c r="L27" s="226"/>
      <c r="M27" s="225"/>
      <c r="N27" s="125"/>
      <c r="O27" s="79">
        <f t="shared" si="0"/>
        <v>0</v>
      </c>
      <c r="P27" s="80">
        <v>0</v>
      </c>
      <c r="Q27" s="78" t="s">
        <v>44</v>
      </c>
      <c r="R27" s="134"/>
      <c r="S27" s="161" t="s">
        <v>90</v>
      </c>
      <c r="T27" s="131"/>
      <c r="U27" s="137"/>
      <c r="V27" s="141"/>
      <c r="W27" s="11"/>
      <c r="X27" s="86"/>
      <c r="Y27" s="11"/>
      <c r="Z27" s="111"/>
      <c r="AA27" s="1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10" customFormat="1" ht="25.5" customHeight="1">
      <c r="A28" s="110"/>
      <c r="B28" s="131"/>
      <c r="C28" s="131"/>
      <c r="D28" s="131"/>
      <c r="E28" s="131"/>
      <c r="F28" s="153"/>
      <c r="G28" s="128"/>
      <c r="H28" s="231"/>
      <c r="I28" s="137"/>
      <c r="J28" s="25"/>
      <c r="K28" s="125"/>
      <c r="L28" s="149"/>
      <c r="M28" s="139"/>
      <c r="N28" s="126"/>
      <c r="O28" s="79">
        <f t="shared" si="0"/>
        <v>0.45</v>
      </c>
      <c r="P28" s="81">
        <v>360000</v>
      </c>
      <c r="Q28" s="75" t="s">
        <v>45</v>
      </c>
      <c r="R28" s="134"/>
      <c r="S28" s="158"/>
      <c r="T28" s="131"/>
      <c r="U28" s="137"/>
      <c r="V28" s="141"/>
      <c r="W28" s="11"/>
      <c r="X28" s="87"/>
      <c r="Y28" s="11"/>
      <c r="Z28" s="111"/>
      <c r="AA28" s="1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10" customFormat="1" ht="25.5" customHeight="1">
      <c r="A29" s="109"/>
      <c r="B29" s="130" t="s">
        <v>75</v>
      </c>
      <c r="C29" s="130" t="s">
        <v>95</v>
      </c>
      <c r="D29" s="152"/>
      <c r="E29" s="152"/>
      <c r="F29" s="130"/>
      <c r="G29" s="127" t="s">
        <v>79</v>
      </c>
      <c r="H29" s="15" t="s">
        <v>43</v>
      </c>
      <c r="I29" s="15" t="s">
        <v>42</v>
      </c>
      <c r="J29" s="15" t="s">
        <v>41</v>
      </c>
      <c r="K29" s="15" t="s">
        <v>41</v>
      </c>
      <c r="L29" s="15" t="s">
        <v>43</v>
      </c>
      <c r="M29" s="18" t="s">
        <v>42</v>
      </c>
      <c r="N29" s="15" t="s">
        <v>41</v>
      </c>
      <c r="O29" s="15" t="s">
        <v>43</v>
      </c>
      <c r="P29" s="18" t="s">
        <v>42</v>
      </c>
      <c r="Q29" s="15" t="s">
        <v>41</v>
      </c>
      <c r="R29" s="133" t="s">
        <v>102</v>
      </c>
      <c r="S29" s="161" t="s">
        <v>102</v>
      </c>
      <c r="T29" s="130" t="s">
        <v>94</v>
      </c>
      <c r="U29" s="136">
        <v>30000000</v>
      </c>
      <c r="V29" s="140" t="s">
        <v>93</v>
      </c>
      <c r="W29" s="11"/>
      <c r="X29" s="87"/>
      <c r="Y29" s="11"/>
      <c r="Z29" s="88"/>
      <c r="AA29" s="88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10" customFormat="1" ht="25.5" customHeight="1">
      <c r="A30" s="109"/>
      <c r="B30" s="131"/>
      <c r="C30" s="131"/>
      <c r="D30" s="153"/>
      <c r="E30" s="153"/>
      <c r="F30" s="131"/>
      <c r="G30" s="128"/>
      <c r="H30" s="203">
        <f>I30/U29</f>
        <v>0</v>
      </c>
      <c r="I30" s="136">
        <f>U29-(M30+M32)</f>
        <v>0</v>
      </c>
      <c r="J30" s="25"/>
      <c r="K30" s="124" t="s">
        <v>48</v>
      </c>
      <c r="L30" s="148">
        <f>M30/U29</f>
        <v>0</v>
      </c>
      <c r="M30" s="118">
        <f>P30+P32</f>
        <v>0</v>
      </c>
      <c r="N30" s="115" t="s">
        <v>46</v>
      </c>
      <c r="O30" s="79">
        <f>P30/$U$29</f>
        <v>0</v>
      </c>
      <c r="P30" s="80">
        <v>0</v>
      </c>
      <c r="Q30" s="78" t="s">
        <v>44</v>
      </c>
      <c r="R30" s="134"/>
      <c r="S30" s="161"/>
      <c r="T30" s="131"/>
      <c r="U30" s="137"/>
      <c r="V30" s="141"/>
      <c r="W30" s="11"/>
      <c r="X30" s="87"/>
      <c r="Y30" s="11"/>
      <c r="Z30" s="88"/>
      <c r="AA30" s="88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10" customFormat="1" ht="25.5" customHeight="1">
      <c r="A31" s="109"/>
      <c r="B31" s="131"/>
      <c r="C31" s="131"/>
      <c r="D31" s="153"/>
      <c r="E31" s="153"/>
      <c r="F31" s="131"/>
      <c r="G31" s="128"/>
      <c r="H31" s="204"/>
      <c r="I31" s="137"/>
      <c r="J31" s="25"/>
      <c r="K31" s="125"/>
      <c r="L31" s="149"/>
      <c r="M31" s="120"/>
      <c r="N31" s="117"/>
      <c r="O31" s="103">
        <f>P31/$U$29</f>
        <v>0.05</v>
      </c>
      <c r="P31" s="81">
        <v>1500000</v>
      </c>
      <c r="Q31" s="75" t="s">
        <v>45</v>
      </c>
      <c r="R31" s="134"/>
      <c r="S31" s="161"/>
      <c r="T31" s="131"/>
      <c r="U31" s="137"/>
      <c r="V31" s="141"/>
      <c r="W31" s="11"/>
      <c r="X31" s="87"/>
      <c r="Y31" s="11"/>
      <c r="Z31" s="88"/>
      <c r="AA31" s="88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10" customFormat="1" ht="25.5" customHeight="1">
      <c r="A32" s="109"/>
      <c r="B32" s="131"/>
      <c r="C32" s="131"/>
      <c r="D32" s="153"/>
      <c r="E32" s="153"/>
      <c r="F32" s="131"/>
      <c r="G32" s="128"/>
      <c r="H32" s="204"/>
      <c r="I32" s="137"/>
      <c r="J32" s="25"/>
      <c r="K32" s="125"/>
      <c r="L32" s="148">
        <f>M32/U29</f>
        <v>1</v>
      </c>
      <c r="M32" s="138">
        <f>P31+P33</f>
        <v>30000000</v>
      </c>
      <c r="N32" s="124" t="s">
        <v>47</v>
      </c>
      <c r="O32" s="103">
        <f>P32/$U$29</f>
        <v>0</v>
      </c>
      <c r="P32" s="80">
        <v>0</v>
      </c>
      <c r="Q32" s="78" t="s">
        <v>44</v>
      </c>
      <c r="R32" s="134"/>
      <c r="S32" s="161" t="s">
        <v>67</v>
      </c>
      <c r="T32" s="131"/>
      <c r="U32" s="137"/>
      <c r="V32" s="141"/>
      <c r="W32" s="11"/>
      <c r="X32" s="87"/>
      <c r="Y32" s="11"/>
      <c r="Z32" s="88"/>
      <c r="AA32" s="88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10" customFormat="1" ht="25.5" customHeight="1">
      <c r="A33" s="110"/>
      <c r="B33" s="131"/>
      <c r="C33" s="131"/>
      <c r="D33" s="172"/>
      <c r="E33" s="172"/>
      <c r="F33" s="132"/>
      <c r="G33" s="129"/>
      <c r="H33" s="204"/>
      <c r="I33" s="137"/>
      <c r="J33" s="25"/>
      <c r="K33" s="125"/>
      <c r="L33" s="149"/>
      <c r="M33" s="139"/>
      <c r="N33" s="126"/>
      <c r="O33" s="103">
        <f>P33/$U$29</f>
        <v>0.95</v>
      </c>
      <c r="P33" s="81">
        <v>28500000</v>
      </c>
      <c r="Q33" s="75" t="s">
        <v>45</v>
      </c>
      <c r="R33" s="134"/>
      <c r="S33" s="158"/>
      <c r="T33" s="132"/>
      <c r="U33" s="229"/>
      <c r="V33" s="142"/>
      <c r="W33" s="11"/>
      <c r="X33" s="87"/>
      <c r="Y33" s="11"/>
      <c r="Z33" s="88"/>
      <c r="AA33" s="88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10" customFormat="1" ht="25.5" customHeight="1">
      <c r="A34" s="109"/>
      <c r="B34" s="130" t="s">
        <v>75</v>
      </c>
      <c r="C34" s="130" t="s">
        <v>99</v>
      </c>
      <c r="D34" s="152"/>
      <c r="E34" s="130"/>
      <c r="F34" s="130"/>
      <c r="G34" s="127" t="s">
        <v>91</v>
      </c>
      <c r="H34" s="15" t="s">
        <v>43</v>
      </c>
      <c r="I34" s="15" t="s">
        <v>42</v>
      </c>
      <c r="J34" s="15" t="s">
        <v>41</v>
      </c>
      <c r="K34" s="15" t="s">
        <v>41</v>
      </c>
      <c r="L34" s="15" t="s">
        <v>43</v>
      </c>
      <c r="M34" s="18" t="s">
        <v>42</v>
      </c>
      <c r="N34" s="15" t="s">
        <v>41</v>
      </c>
      <c r="O34" s="15" t="s">
        <v>43</v>
      </c>
      <c r="P34" s="18" t="s">
        <v>42</v>
      </c>
      <c r="Q34" s="15" t="s">
        <v>41</v>
      </c>
      <c r="R34" s="133" t="s">
        <v>102</v>
      </c>
      <c r="S34" s="161" t="s">
        <v>101</v>
      </c>
      <c r="T34" s="130" t="s">
        <v>97</v>
      </c>
      <c r="U34" s="136">
        <v>400000</v>
      </c>
      <c r="V34" s="140" t="s">
        <v>96</v>
      </c>
      <c r="W34" s="11"/>
      <c r="X34" s="87"/>
      <c r="Y34" s="11"/>
      <c r="Z34" s="88"/>
      <c r="AA34" s="88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10" customFormat="1" ht="25.5" customHeight="1">
      <c r="A35" s="109"/>
      <c r="B35" s="131"/>
      <c r="C35" s="131"/>
      <c r="D35" s="153"/>
      <c r="E35" s="131"/>
      <c r="F35" s="131"/>
      <c r="G35" s="128"/>
      <c r="H35" s="203">
        <f>I35/U34</f>
        <v>0</v>
      </c>
      <c r="I35" s="136">
        <f>U34-(M35+M37)</f>
        <v>0</v>
      </c>
      <c r="J35" s="25"/>
      <c r="K35" s="124" t="s">
        <v>48</v>
      </c>
      <c r="L35" s="148">
        <f>M35/U34</f>
        <v>0.05</v>
      </c>
      <c r="M35" s="118">
        <f>P35+P37</f>
        <v>20000</v>
      </c>
      <c r="N35" s="115" t="s">
        <v>46</v>
      </c>
      <c r="O35" s="79">
        <f>P35/$U$34</f>
        <v>0.05</v>
      </c>
      <c r="P35" s="80">
        <v>20000</v>
      </c>
      <c r="Q35" s="78" t="s">
        <v>44</v>
      </c>
      <c r="R35" s="134"/>
      <c r="S35" s="161"/>
      <c r="T35" s="131"/>
      <c r="U35" s="137"/>
      <c r="V35" s="141"/>
      <c r="W35" s="11"/>
      <c r="X35" s="87"/>
      <c r="Y35" s="11"/>
      <c r="Z35" s="88"/>
      <c r="AA35" s="88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10" customFormat="1" ht="25.5" customHeight="1">
      <c r="A36" s="109"/>
      <c r="B36" s="131"/>
      <c r="C36" s="131"/>
      <c r="D36" s="153"/>
      <c r="E36" s="131"/>
      <c r="F36" s="131"/>
      <c r="G36" s="128"/>
      <c r="H36" s="204"/>
      <c r="I36" s="137"/>
      <c r="J36" s="25"/>
      <c r="K36" s="125"/>
      <c r="L36" s="149"/>
      <c r="M36" s="120"/>
      <c r="N36" s="117"/>
      <c r="O36" s="103">
        <f>P36/$U$34</f>
        <v>0</v>
      </c>
      <c r="P36" s="81">
        <v>0</v>
      </c>
      <c r="Q36" s="75" t="s">
        <v>45</v>
      </c>
      <c r="R36" s="134"/>
      <c r="S36" s="161"/>
      <c r="T36" s="131"/>
      <c r="U36" s="137"/>
      <c r="V36" s="141"/>
      <c r="W36" s="11"/>
      <c r="X36" s="87"/>
      <c r="Y36" s="11"/>
      <c r="Z36" s="88"/>
      <c r="AA36" s="88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10" customFormat="1" ht="25.5" customHeight="1">
      <c r="A37" s="109"/>
      <c r="B37" s="131"/>
      <c r="C37" s="131"/>
      <c r="D37" s="153"/>
      <c r="E37" s="131"/>
      <c r="F37" s="131"/>
      <c r="G37" s="128"/>
      <c r="H37" s="204"/>
      <c r="I37" s="137"/>
      <c r="J37" s="25"/>
      <c r="K37" s="125"/>
      <c r="L37" s="148">
        <f>M37/U34</f>
        <v>0.95</v>
      </c>
      <c r="M37" s="138">
        <f>P36+P38</f>
        <v>380000</v>
      </c>
      <c r="N37" s="124" t="s">
        <v>47</v>
      </c>
      <c r="O37" s="103">
        <f>P37/$U$34</f>
        <v>0</v>
      </c>
      <c r="P37" s="80">
        <v>0</v>
      </c>
      <c r="Q37" s="78" t="s">
        <v>44</v>
      </c>
      <c r="R37" s="134"/>
      <c r="S37" s="161" t="s">
        <v>98</v>
      </c>
      <c r="T37" s="131"/>
      <c r="U37" s="137"/>
      <c r="V37" s="141"/>
      <c r="W37" s="11"/>
      <c r="X37" s="87"/>
      <c r="Y37" s="11"/>
      <c r="Z37" s="88"/>
      <c r="AA37" s="88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10" customFormat="1" ht="25.5" customHeight="1">
      <c r="A38" s="110"/>
      <c r="B38" s="131"/>
      <c r="C38" s="131"/>
      <c r="D38" s="172"/>
      <c r="E38" s="132"/>
      <c r="F38" s="132"/>
      <c r="G38" s="129"/>
      <c r="H38" s="204"/>
      <c r="I38" s="137"/>
      <c r="J38" s="25"/>
      <c r="K38" s="125"/>
      <c r="L38" s="149"/>
      <c r="M38" s="139"/>
      <c r="N38" s="126"/>
      <c r="O38" s="103">
        <f>P38/$U$34</f>
        <v>0.95</v>
      </c>
      <c r="P38" s="81">
        <v>380000</v>
      </c>
      <c r="Q38" s="75" t="s">
        <v>45</v>
      </c>
      <c r="R38" s="135"/>
      <c r="S38" s="158"/>
      <c r="T38" s="132"/>
      <c r="U38" s="229"/>
      <c r="V38" s="142"/>
      <c r="W38" s="11"/>
      <c r="X38" s="87"/>
      <c r="Y38" s="11"/>
      <c r="Z38" s="88"/>
      <c r="AA38" s="88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10" customFormat="1" ht="25.5" customHeight="1">
      <c r="A39" s="109"/>
      <c r="B39" s="130" t="s">
        <v>75</v>
      </c>
      <c r="C39" s="130" t="s">
        <v>105</v>
      </c>
      <c r="D39" s="130"/>
      <c r="E39" s="152"/>
      <c r="F39" s="130"/>
      <c r="G39" s="127" t="s">
        <v>91</v>
      </c>
      <c r="H39" s="15" t="s">
        <v>43</v>
      </c>
      <c r="I39" s="15" t="s">
        <v>42</v>
      </c>
      <c r="J39" s="15" t="s">
        <v>41</v>
      </c>
      <c r="K39" s="15" t="s">
        <v>41</v>
      </c>
      <c r="L39" s="15" t="s">
        <v>43</v>
      </c>
      <c r="M39" s="18" t="s">
        <v>42</v>
      </c>
      <c r="N39" s="15" t="s">
        <v>41</v>
      </c>
      <c r="O39" s="15" t="s">
        <v>43</v>
      </c>
      <c r="P39" s="18" t="s">
        <v>42</v>
      </c>
      <c r="Q39" s="15" t="s">
        <v>41</v>
      </c>
      <c r="R39" s="133" t="s">
        <v>101</v>
      </c>
      <c r="S39" s="161" t="s">
        <v>101</v>
      </c>
      <c r="T39" s="130" t="s">
        <v>100</v>
      </c>
      <c r="U39" s="136">
        <v>250000</v>
      </c>
      <c r="V39" s="140" t="s">
        <v>104</v>
      </c>
      <c r="W39" s="11"/>
      <c r="X39" s="87"/>
      <c r="Y39" s="11"/>
      <c r="Z39" s="88"/>
      <c r="AA39" s="88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10" customFormat="1" ht="25.5" customHeight="1">
      <c r="A40" s="109"/>
      <c r="B40" s="131"/>
      <c r="C40" s="131"/>
      <c r="D40" s="131"/>
      <c r="E40" s="153"/>
      <c r="F40" s="131"/>
      <c r="G40" s="128"/>
      <c r="H40" s="203">
        <f>I40/U39</f>
        <v>0</v>
      </c>
      <c r="I40" s="136">
        <f>U39-(M40+M42)</f>
        <v>0</v>
      </c>
      <c r="J40" s="25"/>
      <c r="K40" s="124" t="s">
        <v>48</v>
      </c>
      <c r="L40" s="148">
        <f>M40/U39</f>
        <v>0.05</v>
      </c>
      <c r="M40" s="118">
        <f>P40+P42</f>
        <v>12500</v>
      </c>
      <c r="N40" s="115" t="s">
        <v>46</v>
      </c>
      <c r="O40" s="79">
        <f>P40/$U$39</f>
        <v>0.05</v>
      </c>
      <c r="P40" s="80">
        <v>12500</v>
      </c>
      <c r="Q40" s="78" t="s">
        <v>44</v>
      </c>
      <c r="R40" s="134"/>
      <c r="S40" s="161"/>
      <c r="T40" s="131"/>
      <c r="U40" s="137"/>
      <c r="V40" s="141"/>
      <c r="W40" s="11"/>
      <c r="X40" s="87"/>
      <c r="Y40" s="11"/>
      <c r="Z40" s="88"/>
      <c r="AA40" s="88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10" customFormat="1" ht="25.5" customHeight="1">
      <c r="A41" s="109"/>
      <c r="B41" s="131"/>
      <c r="C41" s="131"/>
      <c r="D41" s="131"/>
      <c r="E41" s="153"/>
      <c r="F41" s="131"/>
      <c r="G41" s="128"/>
      <c r="H41" s="204"/>
      <c r="I41" s="137"/>
      <c r="J41" s="25"/>
      <c r="K41" s="125"/>
      <c r="L41" s="149"/>
      <c r="M41" s="120"/>
      <c r="N41" s="117"/>
      <c r="O41" s="103">
        <f>P41/$U$39</f>
        <v>0</v>
      </c>
      <c r="P41" s="81">
        <v>0</v>
      </c>
      <c r="Q41" s="75" t="s">
        <v>45</v>
      </c>
      <c r="R41" s="134"/>
      <c r="S41" s="161"/>
      <c r="T41" s="131"/>
      <c r="U41" s="137"/>
      <c r="V41" s="141"/>
      <c r="W41" s="11"/>
      <c r="X41" s="87"/>
      <c r="Y41" s="11"/>
      <c r="Z41" s="88"/>
      <c r="AA41" s="88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10" customFormat="1" ht="25.5" customHeight="1">
      <c r="A42" s="109"/>
      <c r="B42" s="131"/>
      <c r="C42" s="131"/>
      <c r="D42" s="131"/>
      <c r="E42" s="153"/>
      <c r="F42" s="131"/>
      <c r="G42" s="128"/>
      <c r="H42" s="204"/>
      <c r="I42" s="137"/>
      <c r="J42" s="25"/>
      <c r="K42" s="125"/>
      <c r="L42" s="148">
        <f>M42/U39</f>
        <v>0.95</v>
      </c>
      <c r="M42" s="138">
        <f>P41+P43</f>
        <v>237500</v>
      </c>
      <c r="N42" s="124" t="s">
        <v>47</v>
      </c>
      <c r="O42" s="103">
        <f>P42/$U$39</f>
        <v>0</v>
      </c>
      <c r="P42" s="80">
        <v>0</v>
      </c>
      <c r="Q42" s="78" t="s">
        <v>44</v>
      </c>
      <c r="R42" s="134"/>
      <c r="S42" s="161" t="s">
        <v>98</v>
      </c>
      <c r="T42" s="131"/>
      <c r="U42" s="137"/>
      <c r="V42" s="141"/>
      <c r="W42" s="11"/>
      <c r="X42" s="87"/>
      <c r="Y42" s="11"/>
      <c r="Z42" s="88"/>
      <c r="AA42" s="88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10" customFormat="1" ht="25.5" customHeight="1">
      <c r="A43" s="110"/>
      <c r="B43" s="131"/>
      <c r="C43" s="131"/>
      <c r="D43" s="132"/>
      <c r="E43" s="172"/>
      <c r="F43" s="132"/>
      <c r="G43" s="129"/>
      <c r="H43" s="204"/>
      <c r="I43" s="137"/>
      <c r="J43" s="25"/>
      <c r="K43" s="125"/>
      <c r="L43" s="149"/>
      <c r="M43" s="139"/>
      <c r="N43" s="126"/>
      <c r="O43" s="103">
        <f>P43/$U$39</f>
        <v>0.95</v>
      </c>
      <c r="P43" s="81">
        <v>237500</v>
      </c>
      <c r="Q43" s="75" t="s">
        <v>45</v>
      </c>
      <c r="R43" s="135"/>
      <c r="S43" s="158"/>
      <c r="T43" s="132"/>
      <c r="U43" s="229"/>
      <c r="V43" s="142"/>
      <c r="W43" s="11"/>
      <c r="X43" s="87"/>
      <c r="Y43" s="11"/>
      <c r="Z43" s="88"/>
      <c r="AA43" s="88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10" customFormat="1" ht="25.5" customHeight="1">
      <c r="A44" s="109"/>
      <c r="B44" s="130" t="s">
        <v>75</v>
      </c>
      <c r="C44" s="130" t="s">
        <v>108</v>
      </c>
      <c r="D44" s="152"/>
      <c r="E44" s="130"/>
      <c r="F44" s="130"/>
      <c r="G44" s="127" t="s">
        <v>79</v>
      </c>
      <c r="H44" s="15" t="s">
        <v>43</v>
      </c>
      <c r="I44" s="15" t="s">
        <v>42</v>
      </c>
      <c r="J44" s="15" t="s">
        <v>41</v>
      </c>
      <c r="K44" s="15" t="s">
        <v>41</v>
      </c>
      <c r="L44" s="15" t="s">
        <v>43</v>
      </c>
      <c r="M44" s="18" t="s">
        <v>42</v>
      </c>
      <c r="N44" s="15" t="s">
        <v>41</v>
      </c>
      <c r="O44" s="15" t="s">
        <v>43</v>
      </c>
      <c r="P44" s="18" t="s">
        <v>42</v>
      </c>
      <c r="Q44" s="15" t="s">
        <v>41</v>
      </c>
      <c r="R44" s="207" t="s">
        <v>67</v>
      </c>
      <c r="S44" s="161" t="s">
        <v>67</v>
      </c>
      <c r="T44" s="130" t="s">
        <v>107</v>
      </c>
      <c r="U44" s="136">
        <v>32800000</v>
      </c>
      <c r="V44" s="140" t="s">
        <v>106</v>
      </c>
      <c r="W44" s="11"/>
      <c r="X44" s="87"/>
      <c r="Y44" s="11"/>
      <c r="Z44" s="88"/>
      <c r="AA44" s="88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10" customFormat="1" ht="25.5" customHeight="1">
      <c r="A45" s="109"/>
      <c r="B45" s="131"/>
      <c r="C45" s="131"/>
      <c r="D45" s="153"/>
      <c r="E45" s="131"/>
      <c r="F45" s="131"/>
      <c r="G45" s="128"/>
      <c r="H45" s="203">
        <f>I45/U44</f>
        <v>0</v>
      </c>
      <c r="I45" s="136">
        <f>U44-M45-M46</f>
        <v>0</v>
      </c>
      <c r="J45" s="25"/>
      <c r="K45" s="124" t="s">
        <v>48</v>
      </c>
      <c r="L45" s="58">
        <f>M45/$U$44</f>
        <v>0</v>
      </c>
      <c r="M45" s="104">
        <f>P45</f>
        <v>0</v>
      </c>
      <c r="N45" s="62" t="s">
        <v>46</v>
      </c>
      <c r="O45" s="79">
        <f>P45/$U$44</f>
        <v>0</v>
      </c>
      <c r="P45" s="80">
        <v>0</v>
      </c>
      <c r="Q45" s="78" t="s">
        <v>44</v>
      </c>
      <c r="R45" s="207"/>
      <c r="S45" s="161"/>
      <c r="T45" s="131"/>
      <c r="U45" s="137"/>
      <c r="V45" s="141"/>
      <c r="W45" s="11"/>
      <c r="X45" s="87"/>
      <c r="Y45" s="11"/>
      <c r="Z45" s="88"/>
      <c r="AA45" s="88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10" customFormat="1" ht="25.5" customHeight="1">
      <c r="A46" s="109"/>
      <c r="B46" s="131"/>
      <c r="C46" s="131"/>
      <c r="D46" s="153"/>
      <c r="E46" s="131"/>
      <c r="F46" s="131"/>
      <c r="G46" s="128"/>
      <c r="H46" s="204"/>
      <c r="I46" s="137"/>
      <c r="J46" s="25"/>
      <c r="K46" s="125"/>
      <c r="L46" s="58">
        <f>M46/$U$44</f>
        <v>1</v>
      </c>
      <c r="M46" s="101">
        <f>P46</f>
        <v>32800000</v>
      </c>
      <c r="N46" s="61" t="s">
        <v>47</v>
      </c>
      <c r="O46" s="103">
        <f>P46/$U$44</f>
        <v>1</v>
      </c>
      <c r="P46" s="81">
        <v>32800000</v>
      </c>
      <c r="Q46" s="75" t="s">
        <v>45</v>
      </c>
      <c r="R46" s="207"/>
      <c r="S46" s="161"/>
      <c r="T46" s="131"/>
      <c r="U46" s="137"/>
      <c r="V46" s="141"/>
      <c r="W46" s="11"/>
      <c r="X46" s="87"/>
      <c r="Y46" s="11"/>
      <c r="Z46" s="88"/>
      <c r="AA46" s="88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10" customFormat="1" ht="25.5" customHeight="1">
      <c r="A47" s="109"/>
      <c r="B47" s="130" t="s">
        <v>75</v>
      </c>
      <c r="C47" s="130" t="s">
        <v>99</v>
      </c>
      <c r="D47" s="130"/>
      <c r="E47" s="152"/>
      <c r="F47" s="130"/>
      <c r="G47" s="127" t="s">
        <v>91</v>
      </c>
      <c r="H47" s="15" t="s">
        <v>43</v>
      </c>
      <c r="I47" s="15" t="s">
        <v>42</v>
      </c>
      <c r="J47" s="15" t="s">
        <v>41</v>
      </c>
      <c r="K47" s="15" t="s">
        <v>41</v>
      </c>
      <c r="L47" s="15" t="s">
        <v>43</v>
      </c>
      <c r="M47" s="18" t="s">
        <v>42</v>
      </c>
      <c r="N47" s="15" t="s">
        <v>41</v>
      </c>
      <c r="O47" s="15" t="s">
        <v>43</v>
      </c>
      <c r="P47" s="18" t="s">
        <v>42</v>
      </c>
      <c r="Q47" s="15" t="s">
        <v>41</v>
      </c>
      <c r="R47" s="133" t="s">
        <v>102</v>
      </c>
      <c r="S47" s="161" t="s">
        <v>102</v>
      </c>
      <c r="T47" s="130" t="s">
        <v>109</v>
      </c>
      <c r="U47" s="136">
        <v>250000</v>
      </c>
      <c r="V47" s="140" t="s">
        <v>104</v>
      </c>
      <c r="W47" s="11"/>
      <c r="X47" s="87"/>
      <c r="Y47" s="11"/>
      <c r="Z47" s="88"/>
      <c r="AA47" s="88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10" customFormat="1" ht="25.5" customHeight="1">
      <c r="A48" s="109"/>
      <c r="B48" s="131"/>
      <c r="C48" s="131"/>
      <c r="D48" s="131"/>
      <c r="E48" s="153"/>
      <c r="F48" s="131"/>
      <c r="G48" s="128"/>
      <c r="H48" s="203">
        <f>I48/U47</f>
        <v>0</v>
      </c>
      <c r="I48" s="136">
        <f>U47-(M48+M50)</f>
        <v>0</v>
      </c>
      <c r="J48" s="25"/>
      <c r="K48" s="124" t="s">
        <v>48</v>
      </c>
      <c r="L48" s="148">
        <f>M48/U47</f>
        <v>0.05</v>
      </c>
      <c r="M48" s="118">
        <f>P48+P50</f>
        <v>12500</v>
      </c>
      <c r="N48" s="115" t="s">
        <v>46</v>
      </c>
      <c r="O48" s="79">
        <f>P48/$U$47</f>
        <v>0.05</v>
      </c>
      <c r="P48" s="80">
        <v>12500</v>
      </c>
      <c r="Q48" s="78" t="s">
        <v>44</v>
      </c>
      <c r="R48" s="134"/>
      <c r="S48" s="161"/>
      <c r="T48" s="131"/>
      <c r="U48" s="137"/>
      <c r="V48" s="141"/>
      <c r="W48" s="11"/>
      <c r="X48" s="87"/>
      <c r="Y48" s="11"/>
      <c r="Z48" s="88"/>
      <c r="AA48" s="88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10" customFormat="1" ht="25.5" customHeight="1">
      <c r="A49" s="109"/>
      <c r="B49" s="131"/>
      <c r="C49" s="131"/>
      <c r="D49" s="131"/>
      <c r="E49" s="153"/>
      <c r="F49" s="131"/>
      <c r="G49" s="128"/>
      <c r="H49" s="204"/>
      <c r="I49" s="137"/>
      <c r="J49" s="25"/>
      <c r="K49" s="125"/>
      <c r="L49" s="149"/>
      <c r="M49" s="120"/>
      <c r="N49" s="117"/>
      <c r="O49" s="103">
        <f>P49/$U$47</f>
        <v>0</v>
      </c>
      <c r="P49" s="81">
        <v>0</v>
      </c>
      <c r="Q49" s="75" t="s">
        <v>45</v>
      </c>
      <c r="R49" s="134"/>
      <c r="S49" s="161"/>
      <c r="T49" s="131"/>
      <c r="U49" s="137"/>
      <c r="V49" s="141"/>
      <c r="W49" s="11"/>
      <c r="X49" s="87"/>
      <c r="Y49" s="11"/>
      <c r="Z49" s="88"/>
      <c r="AA49" s="88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10" customFormat="1" ht="25.5" customHeight="1">
      <c r="A50" s="109"/>
      <c r="B50" s="131"/>
      <c r="C50" s="131"/>
      <c r="D50" s="131"/>
      <c r="E50" s="153"/>
      <c r="F50" s="131"/>
      <c r="G50" s="128"/>
      <c r="H50" s="204"/>
      <c r="I50" s="137"/>
      <c r="J50" s="25"/>
      <c r="K50" s="125"/>
      <c r="L50" s="148">
        <f>M50/U47</f>
        <v>0.95</v>
      </c>
      <c r="M50" s="138">
        <f>P49+P51</f>
        <v>237500</v>
      </c>
      <c r="N50" s="124" t="s">
        <v>47</v>
      </c>
      <c r="O50" s="103">
        <f>P50/$U$47</f>
        <v>0</v>
      </c>
      <c r="P50" s="80">
        <v>0</v>
      </c>
      <c r="Q50" s="78" t="s">
        <v>44</v>
      </c>
      <c r="R50" s="134"/>
      <c r="S50" s="161" t="s">
        <v>98</v>
      </c>
      <c r="T50" s="131"/>
      <c r="U50" s="137"/>
      <c r="V50" s="141"/>
      <c r="W50" s="11"/>
      <c r="X50" s="87"/>
      <c r="Y50" s="11"/>
      <c r="Z50" s="88"/>
      <c r="AA50" s="88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10" customFormat="1" ht="25.5" customHeight="1">
      <c r="A51" s="110"/>
      <c r="B51" s="131"/>
      <c r="C51" s="131"/>
      <c r="D51" s="132"/>
      <c r="E51" s="172"/>
      <c r="F51" s="132"/>
      <c r="G51" s="129"/>
      <c r="H51" s="204"/>
      <c r="I51" s="137"/>
      <c r="J51" s="25"/>
      <c r="K51" s="125"/>
      <c r="L51" s="149"/>
      <c r="M51" s="139"/>
      <c r="N51" s="126"/>
      <c r="O51" s="103">
        <f>P51/$U$47</f>
        <v>0.95</v>
      </c>
      <c r="P51" s="81">
        <v>237500</v>
      </c>
      <c r="Q51" s="75" t="s">
        <v>45</v>
      </c>
      <c r="R51" s="135"/>
      <c r="S51" s="158"/>
      <c r="T51" s="132"/>
      <c r="U51" s="229"/>
      <c r="V51" s="142"/>
      <c r="W51" s="11"/>
      <c r="X51" s="87"/>
      <c r="Y51" s="11"/>
      <c r="Z51" s="88"/>
      <c r="AA51" s="88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s="10" customFormat="1" ht="25.5" customHeight="1">
      <c r="A52" s="109"/>
      <c r="B52" s="130" t="s">
        <v>75</v>
      </c>
      <c r="C52" s="130" t="s">
        <v>111</v>
      </c>
      <c r="D52" s="152"/>
      <c r="E52" s="130"/>
      <c r="F52" s="130"/>
      <c r="G52" s="127" t="s">
        <v>66</v>
      </c>
      <c r="H52" s="15" t="s">
        <v>43</v>
      </c>
      <c r="I52" s="15" t="s">
        <v>42</v>
      </c>
      <c r="J52" s="15" t="s">
        <v>41</v>
      </c>
      <c r="K52" s="15" t="s">
        <v>41</v>
      </c>
      <c r="L52" s="15" t="s">
        <v>43</v>
      </c>
      <c r="M52" s="18" t="s">
        <v>42</v>
      </c>
      <c r="N52" s="15" t="s">
        <v>41</v>
      </c>
      <c r="O52" s="15" t="s">
        <v>43</v>
      </c>
      <c r="P52" s="18" t="s">
        <v>42</v>
      </c>
      <c r="Q52" s="15" t="s">
        <v>41</v>
      </c>
      <c r="R52" s="133" t="s">
        <v>102</v>
      </c>
      <c r="S52" s="161" t="s">
        <v>101</v>
      </c>
      <c r="T52" s="130" t="s">
        <v>110</v>
      </c>
      <c r="U52" s="136">
        <v>300000</v>
      </c>
      <c r="V52" s="140" t="s">
        <v>87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s="10" customFormat="1" ht="25.5" customHeight="1">
      <c r="A53" s="109"/>
      <c r="B53" s="131"/>
      <c r="C53" s="131"/>
      <c r="D53" s="153"/>
      <c r="E53" s="131"/>
      <c r="F53" s="131"/>
      <c r="G53" s="128"/>
      <c r="H53" s="203">
        <f>I53/U52</f>
        <v>0</v>
      </c>
      <c r="I53" s="136">
        <f>U52-(M53+M55)</f>
        <v>0</v>
      </c>
      <c r="J53" s="25"/>
      <c r="K53" s="124" t="s">
        <v>48</v>
      </c>
      <c r="L53" s="148">
        <f>M53/U52</f>
        <v>0.05</v>
      </c>
      <c r="M53" s="118">
        <f>P53+P55</f>
        <v>15000</v>
      </c>
      <c r="N53" s="115" t="s">
        <v>46</v>
      </c>
      <c r="O53" s="79">
        <f>P53/$U$52</f>
        <v>0.05</v>
      </c>
      <c r="P53" s="80">
        <v>15000</v>
      </c>
      <c r="Q53" s="78" t="s">
        <v>44</v>
      </c>
      <c r="R53" s="134"/>
      <c r="S53" s="161"/>
      <c r="T53" s="131"/>
      <c r="U53" s="137"/>
      <c r="V53" s="141"/>
      <c r="W53" s="11"/>
      <c r="X53" s="89"/>
      <c r="Y53" s="89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s="10" customFormat="1" ht="25.5" customHeight="1">
      <c r="A54" s="109"/>
      <c r="B54" s="131"/>
      <c r="C54" s="131"/>
      <c r="D54" s="153"/>
      <c r="E54" s="131"/>
      <c r="F54" s="131"/>
      <c r="G54" s="128"/>
      <c r="H54" s="204"/>
      <c r="I54" s="137"/>
      <c r="J54" s="25"/>
      <c r="K54" s="125"/>
      <c r="L54" s="149"/>
      <c r="M54" s="120"/>
      <c r="N54" s="117"/>
      <c r="O54" s="79">
        <f>P54/$U$52</f>
        <v>0</v>
      </c>
      <c r="P54" s="81">
        <v>0</v>
      </c>
      <c r="Q54" s="75" t="s">
        <v>45</v>
      </c>
      <c r="R54" s="134"/>
      <c r="S54" s="161"/>
      <c r="T54" s="131"/>
      <c r="U54" s="137"/>
      <c r="V54" s="141"/>
      <c r="W54" s="11"/>
      <c r="X54" s="89"/>
      <c r="Y54" s="11"/>
      <c r="Z54" s="11"/>
      <c r="AA54" s="89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s="10" customFormat="1" ht="25.5" customHeight="1">
      <c r="A55" s="109"/>
      <c r="B55" s="131"/>
      <c r="C55" s="131"/>
      <c r="D55" s="153"/>
      <c r="E55" s="131"/>
      <c r="F55" s="131"/>
      <c r="G55" s="128"/>
      <c r="H55" s="204"/>
      <c r="I55" s="137"/>
      <c r="J55" s="25"/>
      <c r="K55" s="125"/>
      <c r="L55" s="148">
        <f>M55/U52</f>
        <v>0.95</v>
      </c>
      <c r="M55" s="138">
        <f>P54+P56</f>
        <v>285000</v>
      </c>
      <c r="N55" s="124" t="s">
        <v>47</v>
      </c>
      <c r="O55" s="79">
        <f>P55/$U$52</f>
        <v>0</v>
      </c>
      <c r="P55" s="80">
        <v>0</v>
      </c>
      <c r="Q55" s="78" t="s">
        <v>44</v>
      </c>
      <c r="R55" s="134"/>
      <c r="S55" s="161" t="s">
        <v>98</v>
      </c>
      <c r="T55" s="131"/>
      <c r="U55" s="137"/>
      <c r="V55" s="14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s="10" customFormat="1" ht="25.5" customHeight="1">
      <c r="A56" s="110"/>
      <c r="B56" s="131"/>
      <c r="C56" s="131"/>
      <c r="D56" s="153"/>
      <c r="E56" s="131"/>
      <c r="F56" s="131"/>
      <c r="G56" s="129"/>
      <c r="H56" s="204"/>
      <c r="I56" s="137"/>
      <c r="J56" s="25"/>
      <c r="K56" s="125"/>
      <c r="L56" s="149"/>
      <c r="M56" s="139"/>
      <c r="N56" s="126"/>
      <c r="O56" s="79">
        <f>P56/$U$52</f>
        <v>0.95</v>
      </c>
      <c r="P56" s="81">
        <v>285000</v>
      </c>
      <c r="Q56" s="75" t="s">
        <v>45</v>
      </c>
      <c r="R56" s="134"/>
      <c r="S56" s="158"/>
      <c r="T56" s="131"/>
      <c r="U56" s="137"/>
      <c r="V56" s="142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s="10" customFormat="1" ht="25.5" customHeight="1">
      <c r="A57" s="109"/>
      <c r="B57" s="130" t="s">
        <v>75</v>
      </c>
      <c r="C57" s="130" t="s">
        <v>114</v>
      </c>
      <c r="D57" s="152"/>
      <c r="E57" s="130"/>
      <c r="F57" s="130"/>
      <c r="G57" s="127" t="s">
        <v>66</v>
      </c>
      <c r="H57" s="15" t="s">
        <v>43</v>
      </c>
      <c r="I57" s="15" t="s">
        <v>42</v>
      </c>
      <c r="J57" s="15" t="s">
        <v>41</v>
      </c>
      <c r="K57" s="15" t="s">
        <v>41</v>
      </c>
      <c r="L57" s="15" t="s">
        <v>43</v>
      </c>
      <c r="M57" s="18" t="s">
        <v>42</v>
      </c>
      <c r="N57" s="15" t="s">
        <v>41</v>
      </c>
      <c r="O57" s="15" t="s">
        <v>43</v>
      </c>
      <c r="P57" s="18" t="s">
        <v>42</v>
      </c>
      <c r="Q57" s="15" t="s">
        <v>41</v>
      </c>
      <c r="R57" s="133" t="s">
        <v>102</v>
      </c>
      <c r="S57" s="161" t="s">
        <v>101</v>
      </c>
      <c r="T57" s="130" t="s">
        <v>113</v>
      </c>
      <c r="U57" s="136">
        <v>200000</v>
      </c>
      <c r="V57" s="140" t="s">
        <v>112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s="10" customFormat="1" ht="25.5" customHeight="1">
      <c r="A58" s="109"/>
      <c r="B58" s="131"/>
      <c r="C58" s="131"/>
      <c r="D58" s="153"/>
      <c r="E58" s="131"/>
      <c r="F58" s="131"/>
      <c r="G58" s="128"/>
      <c r="H58" s="203">
        <f>I58/U57</f>
        <v>0</v>
      </c>
      <c r="I58" s="136">
        <f>U57-(M58+M60)</f>
        <v>0</v>
      </c>
      <c r="J58" s="25"/>
      <c r="K58" s="124" t="s">
        <v>48</v>
      </c>
      <c r="L58" s="148">
        <f>M58/U57</f>
        <v>0.05</v>
      </c>
      <c r="M58" s="118">
        <f>P58+P60</f>
        <v>10000</v>
      </c>
      <c r="N58" s="115" t="s">
        <v>46</v>
      </c>
      <c r="O58" s="79">
        <f>P58/$U$57</f>
        <v>0.05</v>
      </c>
      <c r="P58" s="80">
        <v>10000</v>
      </c>
      <c r="Q58" s="78" t="s">
        <v>44</v>
      </c>
      <c r="R58" s="134"/>
      <c r="S58" s="161"/>
      <c r="T58" s="131"/>
      <c r="U58" s="137"/>
      <c r="V58" s="14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s="10" customFormat="1" ht="25.5" customHeight="1">
      <c r="A59" s="109"/>
      <c r="B59" s="131"/>
      <c r="C59" s="131"/>
      <c r="D59" s="153"/>
      <c r="E59" s="131"/>
      <c r="F59" s="131"/>
      <c r="G59" s="128"/>
      <c r="H59" s="204"/>
      <c r="I59" s="137"/>
      <c r="J59" s="25"/>
      <c r="K59" s="125"/>
      <c r="L59" s="149"/>
      <c r="M59" s="120"/>
      <c r="N59" s="117"/>
      <c r="O59" s="79">
        <f>P59/$U$57</f>
        <v>0</v>
      </c>
      <c r="P59" s="81">
        <v>0</v>
      </c>
      <c r="Q59" s="75" t="s">
        <v>45</v>
      </c>
      <c r="R59" s="134"/>
      <c r="S59" s="161"/>
      <c r="T59" s="131"/>
      <c r="U59" s="137"/>
      <c r="V59" s="14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s="10" customFormat="1" ht="25.5" customHeight="1">
      <c r="A60" s="109"/>
      <c r="B60" s="131"/>
      <c r="C60" s="131"/>
      <c r="D60" s="153"/>
      <c r="E60" s="131"/>
      <c r="F60" s="131"/>
      <c r="G60" s="128"/>
      <c r="H60" s="204"/>
      <c r="I60" s="137"/>
      <c r="J60" s="25"/>
      <c r="K60" s="125"/>
      <c r="L60" s="148">
        <f>M60/U57</f>
        <v>0.95</v>
      </c>
      <c r="M60" s="138">
        <f>P59+P61</f>
        <v>190000</v>
      </c>
      <c r="N60" s="124" t="s">
        <v>47</v>
      </c>
      <c r="O60" s="79">
        <f>P60/$U$57</f>
        <v>0</v>
      </c>
      <c r="P60" s="80">
        <v>0</v>
      </c>
      <c r="Q60" s="78" t="s">
        <v>44</v>
      </c>
      <c r="R60" s="134"/>
      <c r="S60" s="161" t="s">
        <v>98</v>
      </c>
      <c r="T60" s="131"/>
      <c r="U60" s="137"/>
      <c r="V60" s="14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s="10" customFormat="1" ht="25.5" customHeight="1">
      <c r="A61" s="110"/>
      <c r="B61" s="131"/>
      <c r="C61" s="131"/>
      <c r="D61" s="153"/>
      <c r="E61" s="131"/>
      <c r="F61" s="131"/>
      <c r="G61" s="128"/>
      <c r="H61" s="204"/>
      <c r="I61" s="137"/>
      <c r="J61" s="25"/>
      <c r="K61" s="125"/>
      <c r="L61" s="149"/>
      <c r="M61" s="139"/>
      <c r="N61" s="126"/>
      <c r="O61" s="79">
        <f>P61/$U$57</f>
        <v>0.95</v>
      </c>
      <c r="P61" s="81">
        <v>190000</v>
      </c>
      <c r="Q61" s="75" t="s">
        <v>45</v>
      </c>
      <c r="R61" s="134"/>
      <c r="S61" s="158"/>
      <c r="T61" s="131"/>
      <c r="U61" s="137"/>
      <c r="V61" s="142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s="10" customFormat="1" ht="25.5" customHeight="1">
      <c r="A62" s="109"/>
      <c r="B62" s="130" t="s">
        <v>75</v>
      </c>
      <c r="C62" s="130" t="s">
        <v>116</v>
      </c>
      <c r="D62" s="171"/>
      <c r="E62" s="168"/>
      <c r="F62" s="130"/>
      <c r="G62" s="127" t="s">
        <v>91</v>
      </c>
      <c r="H62" s="15" t="s">
        <v>43</v>
      </c>
      <c r="I62" s="15" t="s">
        <v>42</v>
      </c>
      <c r="J62" s="15" t="s">
        <v>41</v>
      </c>
      <c r="K62" s="15" t="s">
        <v>41</v>
      </c>
      <c r="L62" s="15" t="s">
        <v>43</v>
      </c>
      <c r="M62" s="18" t="s">
        <v>42</v>
      </c>
      <c r="N62" s="15" t="s">
        <v>41</v>
      </c>
      <c r="O62" s="15" t="s">
        <v>43</v>
      </c>
      <c r="P62" s="18" t="s">
        <v>42</v>
      </c>
      <c r="Q62" s="15" t="s">
        <v>41</v>
      </c>
      <c r="R62" s="133" t="s">
        <v>102</v>
      </c>
      <c r="S62" s="161" t="s">
        <v>101</v>
      </c>
      <c r="T62" s="130" t="s">
        <v>115</v>
      </c>
      <c r="U62" s="156">
        <v>200000</v>
      </c>
      <c r="V62" s="140" t="s">
        <v>104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s="10" customFormat="1" ht="25.5" customHeight="1">
      <c r="A63" s="109"/>
      <c r="B63" s="131"/>
      <c r="C63" s="131"/>
      <c r="D63" s="171"/>
      <c r="E63" s="168"/>
      <c r="F63" s="131"/>
      <c r="G63" s="128"/>
      <c r="H63" s="150">
        <f>I63/U62</f>
        <v>0</v>
      </c>
      <c r="I63" s="136">
        <f>U62-(M63+M65)</f>
        <v>0</v>
      </c>
      <c r="J63" s="78"/>
      <c r="K63" s="124" t="s">
        <v>48</v>
      </c>
      <c r="L63" s="121">
        <f>M63/U62</f>
        <v>0.05</v>
      </c>
      <c r="M63" s="205">
        <f>P63+P65</f>
        <v>10000</v>
      </c>
      <c r="N63" s="115" t="s">
        <v>46</v>
      </c>
      <c r="O63" s="60">
        <f>P63/$U$62</f>
        <v>0.05</v>
      </c>
      <c r="P63" s="80">
        <v>10000</v>
      </c>
      <c r="Q63" s="78" t="s">
        <v>44</v>
      </c>
      <c r="R63" s="134"/>
      <c r="S63" s="161"/>
      <c r="T63" s="131"/>
      <c r="U63" s="156"/>
      <c r="V63" s="14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s="10" customFormat="1" ht="25.5" customHeight="1">
      <c r="A64" s="109"/>
      <c r="B64" s="131"/>
      <c r="C64" s="131"/>
      <c r="D64" s="171"/>
      <c r="E64" s="168"/>
      <c r="F64" s="131"/>
      <c r="G64" s="128"/>
      <c r="H64" s="151"/>
      <c r="I64" s="137"/>
      <c r="J64" s="75"/>
      <c r="K64" s="125"/>
      <c r="L64" s="123"/>
      <c r="M64" s="206"/>
      <c r="N64" s="117"/>
      <c r="O64" s="60">
        <f>P64/$U$62</f>
        <v>0</v>
      </c>
      <c r="P64" s="59">
        <v>0</v>
      </c>
      <c r="Q64" s="75" t="s">
        <v>45</v>
      </c>
      <c r="R64" s="134"/>
      <c r="S64" s="161"/>
      <c r="T64" s="131"/>
      <c r="U64" s="156"/>
      <c r="V64" s="14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s="10" customFormat="1" ht="25.5" customHeight="1">
      <c r="A65" s="109"/>
      <c r="B65" s="131"/>
      <c r="C65" s="131"/>
      <c r="D65" s="171"/>
      <c r="E65" s="168"/>
      <c r="F65" s="131"/>
      <c r="G65" s="128"/>
      <c r="H65" s="151"/>
      <c r="I65" s="137"/>
      <c r="J65" s="25"/>
      <c r="K65" s="125"/>
      <c r="L65" s="121">
        <f>M65/U62</f>
        <v>0.95</v>
      </c>
      <c r="M65" s="138">
        <f>P64+P66</f>
        <v>190000</v>
      </c>
      <c r="N65" s="115" t="s">
        <v>47</v>
      </c>
      <c r="O65" s="60">
        <f>P65/$U$62</f>
        <v>0</v>
      </c>
      <c r="P65" s="80">
        <v>0</v>
      </c>
      <c r="Q65" s="78" t="s">
        <v>44</v>
      </c>
      <c r="R65" s="134"/>
      <c r="S65" s="161" t="s">
        <v>98</v>
      </c>
      <c r="T65" s="131"/>
      <c r="U65" s="156"/>
      <c r="V65" s="14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s="10" customFormat="1" ht="25.5" customHeight="1">
      <c r="A66" s="110"/>
      <c r="B66" s="131"/>
      <c r="C66" s="131"/>
      <c r="D66" s="171"/>
      <c r="E66" s="168"/>
      <c r="F66" s="131"/>
      <c r="G66" s="128"/>
      <c r="H66" s="232"/>
      <c r="I66" s="229"/>
      <c r="J66" s="25"/>
      <c r="K66" s="126"/>
      <c r="L66" s="123"/>
      <c r="M66" s="139"/>
      <c r="N66" s="117"/>
      <c r="O66" s="60">
        <f>P66/$U$62</f>
        <v>0.95</v>
      </c>
      <c r="P66" s="81">
        <v>190000</v>
      </c>
      <c r="Q66" s="75" t="s">
        <v>45</v>
      </c>
      <c r="R66" s="134"/>
      <c r="S66" s="158"/>
      <c r="T66" s="131"/>
      <c r="U66" s="156"/>
      <c r="V66" s="142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s="10" customFormat="1" ht="25.5" customHeight="1">
      <c r="A67" s="109"/>
      <c r="B67" s="130" t="s">
        <v>76</v>
      </c>
      <c r="C67" s="130" t="s">
        <v>119</v>
      </c>
      <c r="D67" s="130"/>
      <c r="E67" s="130"/>
      <c r="F67" s="152"/>
      <c r="G67" s="127" t="s">
        <v>68</v>
      </c>
      <c r="H67" s="15" t="s">
        <v>43</v>
      </c>
      <c r="I67" s="15" t="s">
        <v>42</v>
      </c>
      <c r="J67" s="15" t="s">
        <v>41</v>
      </c>
      <c r="K67" s="15" t="s">
        <v>41</v>
      </c>
      <c r="L67" s="15" t="s">
        <v>43</v>
      </c>
      <c r="M67" s="18" t="s">
        <v>42</v>
      </c>
      <c r="N67" s="15" t="s">
        <v>41</v>
      </c>
      <c r="O67" s="15" t="s">
        <v>43</v>
      </c>
      <c r="P67" s="18" t="s">
        <v>42</v>
      </c>
      <c r="Q67" s="15" t="s">
        <v>41</v>
      </c>
      <c r="R67" s="207" t="s">
        <v>98</v>
      </c>
      <c r="S67" s="161" t="s">
        <v>98</v>
      </c>
      <c r="T67" s="130" t="s">
        <v>118</v>
      </c>
      <c r="U67" s="136">
        <v>1350000</v>
      </c>
      <c r="V67" s="140" t="s">
        <v>117</v>
      </c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s="10" customFormat="1" ht="25.5" customHeight="1">
      <c r="A68" s="109"/>
      <c r="B68" s="131"/>
      <c r="C68" s="131"/>
      <c r="D68" s="131"/>
      <c r="E68" s="131"/>
      <c r="F68" s="153"/>
      <c r="G68" s="128"/>
      <c r="H68" s="150">
        <f>I68/U67</f>
        <v>0</v>
      </c>
      <c r="I68" s="136">
        <f>U67-(M68+M69)</f>
        <v>0</v>
      </c>
      <c r="J68" s="25"/>
      <c r="K68" s="124" t="s">
        <v>48</v>
      </c>
      <c r="L68" s="58">
        <f>M68/U67</f>
        <v>0</v>
      </c>
      <c r="M68" s="80">
        <f>P68</f>
        <v>0</v>
      </c>
      <c r="N68" s="71" t="s">
        <v>46</v>
      </c>
      <c r="O68" s="58">
        <f>P68/$U$67</f>
        <v>0</v>
      </c>
      <c r="P68" s="80">
        <v>0</v>
      </c>
      <c r="Q68" s="78" t="s">
        <v>44</v>
      </c>
      <c r="R68" s="207"/>
      <c r="S68" s="161"/>
      <c r="T68" s="131"/>
      <c r="U68" s="137"/>
      <c r="V68" s="14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s="10" customFormat="1" ht="25.5" customHeight="1">
      <c r="A69" s="110"/>
      <c r="B69" s="131"/>
      <c r="C69" s="131"/>
      <c r="D69" s="131"/>
      <c r="E69" s="131"/>
      <c r="F69" s="153"/>
      <c r="G69" s="129"/>
      <c r="H69" s="151"/>
      <c r="I69" s="137"/>
      <c r="J69" s="25"/>
      <c r="K69" s="125"/>
      <c r="L69" s="58">
        <f>M69/U67</f>
        <v>1</v>
      </c>
      <c r="M69" s="64">
        <f>P69</f>
        <v>1350000</v>
      </c>
      <c r="N69" s="71" t="s">
        <v>47</v>
      </c>
      <c r="O69" s="58">
        <f>P69/$U$67</f>
        <v>1</v>
      </c>
      <c r="P69" s="81">
        <v>1350000</v>
      </c>
      <c r="Q69" s="75" t="s">
        <v>45</v>
      </c>
      <c r="R69" s="207"/>
      <c r="S69" s="161"/>
      <c r="T69" s="131"/>
      <c r="U69" s="137"/>
      <c r="V69" s="14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s="10" customFormat="1" ht="25.5" customHeight="1">
      <c r="A70" s="109"/>
      <c r="B70" s="130" t="s">
        <v>76</v>
      </c>
      <c r="C70" s="130" t="s">
        <v>123</v>
      </c>
      <c r="D70" s="130"/>
      <c r="E70" s="130"/>
      <c r="F70" s="152"/>
      <c r="G70" s="127" t="s">
        <v>91</v>
      </c>
      <c r="H70" s="15" t="s">
        <v>43</v>
      </c>
      <c r="I70" s="15" t="s">
        <v>42</v>
      </c>
      <c r="J70" s="15" t="s">
        <v>41</v>
      </c>
      <c r="K70" s="15" t="s">
        <v>41</v>
      </c>
      <c r="L70" s="15" t="s">
        <v>43</v>
      </c>
      <c r="M70" s="18" t="s">
        <v>42</v>
      </c>
      <c r="N70" s="15" t="s">
        <v>41</v>
      </c>
      <c r="O70" s="15" t="s">
        <v>43</v>
      </c>
      <c r="P70" s="18" t="s">
        <v>42</v>
      </c>
      <c r="Q70" s="15" t="s">
        <v>41</v>
      </c>
      <c r="R70" s="133" t="s">
        <v>102</v>
      </c>
      <c r="S70" s="158" t="s">
        <v>102</v>
      </c>
      <c r="T70" s="130" t="s">
        <v>121</v>
      </c>
      <c r="U70" s="136">
        <v>620000</v>
      </c>
      <c r="V70" s="140" t="s">
        <v>120</v>
      </c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s="10" customFormat="1" ht="25.5" customHeight="1">
      <c r="A71" s="109"/>
      <c r="B71" s="131"/>
      <c r="C71" s="131"/>
      <c r="D71" s="131"/>
      <c r="E71" s="131"/>
      <c r="F71" s="153"/>
      <c r="G71" s="128"/>
      <c r="H71" s="150">
        <f>I71/U70</f>
        <v>0</v>
      </c>
      <c r="I71" s="136">
        <f>U70-(M71+M73)</f>
        <v>0</v>
      </c>
      <c r="J71" s="25"/>
      <c r="K71" s="124" t="s">
        <v>48</v>
      </c>
      <c r="L71" s="148">
        <f>M71/U70</f>
        <v>0.13709677419354838</v>
      </c>
      <c r="M71" s="118">
        <f>P71+P73</f>
        <v>85000</v>
      </c>
      <c r="N71" s="115" t="s">
        <v>46</v>
      </c>
      <c r="O71" s="58">
        <f>P71/$U$70</f>
        <v>0.13709677419354838</v>
      </c>
      <c r="P71" s="80">
        <v>85000</v>
      </c>
      <c r="Q71" s="78" t="s">
        <v>44</v>
      </c>
      <c r="R71" s="134"/>
      <c r="S71" s="159"/>
      <c r="T71" s="131"/>
      <c r="U71" s="137"/>
      <c r="V71" s="14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s="10" customFormat="1" ht="25.5" customHeight="1">
      <c r="A72" s="109"/>
      <c r="B72" s="131"/>
      <c r="C72" s="131"/>
      <c r="D72" s="131"/>
      <c r="E72" s="131"/>
      <c r="F72" s="153"/>
      <c r="G72" s="128"/>
      <c r="H72" s="151"/>
      <c r="I72" s="137"/>
      <c r="J72" s="25"/>
      <c r="K72" s="125"/>
      <c r="L72" s="149"/>
      <c r="M72" s="120"/>
      <c r="N72" s="117"/>
      <c r="O72" s="58">
        <f>P72/$U$70</f>
        <v>0</v>
      </c>
      <c r="P72" s="81">
        <v>0</v>
      </c>
      <c r="Q72" s="75" t="s">
        <v>45</v>
      </c>
      <c r="R72" s="134"/>
      <c r="S72" s="160"/>
      <c r="T72" s="131"/>
      <c r="U72" s="137"/>
      <c r="V72" s="14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s="10" customFormat="1" ht="25.5" customHeight="1">
      <c r="A73" s="109"/>
      <c r="B73" s="131"/>
      <c r="C73" s="131"/>
      <c r="D73" s="131"/>
      <c r="E73" s="131"/>
      <c r="F73" s="153"/>
      <c r="G73" s="128"/>
      <c r="H73" s="151"/>
      <c r="I73" s="137"/>
      <c r="J73" s="25"/>
      <c r="K73" s="125"/>
      <c r="L73" s="121">
        <f>M73/U70</f>
        <v>0.8629032258064516</v>
      </c>
      <c r="M73" s="138">
        <f>P72+P74</f>
        <v>535000</v>
      </c>
      <c r="N73" s="124" t="s">
        <v>47</v>
      </c>
      <c r="O73" s="58">
        <f>P73/$U$70</f>
        <v>0</v>
      </c>
      <c r="P73" s="80">
        <v>0</v>
      </c>
      <c r="Q73" s="78" t="s">
        <v>44</v>
      </c>
      <c r="R73" s="134"/>
      <c r="S73" s="158" t="s">
        <v>122</v>
      </c>
      <c r="T73" s="131"/>
      <c r="U73" s="137"/>
      <c r="V73" s="141"/>
      <c r="W73" s="11"/>
      <c r="X73" s="87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s="10" customFormat="1" ht="25.5" customHeight="1">
      <c r="A74" s="110"/>
      <c r="B74" s="131"/>
      <c r="C74" s="131"/>
      <c r="D74" s="131"/>
      <c r="E74" s="131"/>
      <c r="F74" s="153"/>
      <c r="G74" s="129"/>
      <c r="H74" s="151"/>
      <c r="I74" s="137"/>
      <c r="J74" s="25"/>
      <c r="K74" s="125"/>
      <c r="L74" s="123"/>
      <c r="M74" s="139"/>
      <c r="N74" s="126"/>
      <c r="O74" s="58">
        <f>P74/$U$70</f>
        <v>0.8629032258064516</v>
      </c>
      <c r="P74" s="81">
        <v>535000</v>
      </c>
      <c r="Q74" s="75" t="s">
        <v>45</v>
      </c>
      <c r="R74" s="134"/>
      <c r="S74" s="159"/>
      <c r="T74" s="131"/>
      <c r="U74" s="137"/>
      <c r="V74" s="14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s="10" customFormat="1" ht="25.5" customHeight="1">
      <c r="A75" s="109"/>
      <c r="B75" s="130" t="s">
        <v>75</v>
      </c>
      <c r="C75" s="130" t="s">
        <v>125</v>
      </c>
      <c r="D75" s="130"/>
      <c r="E75" s="130"/>
      <c r="F75" s="152"/>
      <c r="G75" s="127" t="s">
        <v>91</v>
      </c>
      <c r="H75" s="15" t="s">
        <v>43</v>
      </c>
      <c r="I75" s="15" t="s">
        <v>42</v>
      </c>
      <c r="J75" s="15" t="s">
        <v>41</v>
      </c>
      <c r="K75" s="15" t="s">
        <v>41</v>
      </c>
      <c r="L75" s="15" t="s">
        <v>43</v>
      </c>
      <c r="M75" s="18" t="s">
        <v>42</v>
      </c>
      <c r="N75" s="15" t="s">
        <v>41</v>
      </c>
      <c r="O75" s="15" t="s">
        <v>43</v>
      </c>
      <c r="P75" s="18" t="s">
        <v>42</v>
      </c>
      <c r="Q75" s="15" t="s">
        <v>41</v>
      </c>
      <c r="R75" s="133" t="s">
        <v>90</v>
      </c>
      <c r="S75" s="158" t="s">
        <v>90</v>
      </c>
      <c r="T75" s="130" t="s">
        <v>124</v>
      </c>
      <c r="U75" s="136">
        <v>700000</v>
      </c>
      <c r="V75" s="140" t="s">
        <v>126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s="10" customFormat="1" ht="25.5" customHeight="1">
      <c r="A76" s="109"/>
      <c r="B76" s="131"/>
      <c r="C76" s="131"/>
      <c r="D76" s="131"/>
      <c r="E76" s="131"/>
      <c r="F76" s="153"/>
      <c r="G76" s="128"/>
      <c r="H76" s="150">
        <f>I76/U75</f>
        <v>0</v>
      </c>
      <c r="I76" s="136">
        <f>U75-M76-M77</f>
        <v>0</v>
      </c>
      <c r="J76" s="25"/>
      <c r="K76" s="124" t="s">
        <v>48</v>
      </c>
      <c r="L76" s="103">
        <f>M76/$U$75</f>
        <v>0</v>
      </c>
      <c r="M76" s="104">
        <f>P76</f>
        <v>0</v>
      </c>
      <c r="N76" s="62" t="s">
        <v>46</v>
      </c>
      <c r="O76" s="72">
        <f>P76/$U$75</f>
        <v>0</v>
      </c>
      <c r="P76" s="80">
        <v>0</v>
      </c>
      <c r="Q76" s="78" t="s">
        <v>44</v>
      </c>
      <c r="R76" s="134"/>
      <c r="S76" s="159"/>
      <c r="T76" s="131"/>
      <c r="U76" s="137"/>
      <c r="V76" s="141"/>
      <c r="W76" s="11"/>
      <c r="X76" s="87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s="10" customFormat="1" ht="25.5" customHeight="1">
      <c r="A77" s="109"/>
      <c r="B77" s="131"/>
      <c r="C77" s="131"/>
      <c r="D77" s="131"/>
      <c r="E77" s="132"/>
      <c r="F77" s="153"/>
      <c r="G77" s="129"/>
      <c r="H77" s="151"/>
      <c r="I77" s="137"/>
      <c r="J77" s="25"/>
      <c r="K77" s="125"/>
      <c r="L77" s="103">
        <f>M77/$U$75</f>
        <v>1</v>
      </c>
      <c r="M77" s="101">
        <f>P77</f>
        <v>700000</v>
      </c>
      <c r="N77" s="61" t="s">
        <v>47</v>
      </c>
      <c r="O77" s="72">
        <f>P77/$U$75</f>
        <v>1</v>
      </c>
      <c r="P77" s="81">
        <v>700000</v>
      </c>
      <c r="Q77" s="75" t="s">
        <v>45</v>
      </c>
      <c r="R77" s="135"/>
      <c r="S77" s="160"/>
      <c r="T77" s="131"/>
      <c r="U77" s="137"/>
      <c r="V77" s="14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s="10" customFormat="1" ht="25.5" customHeight="1">
      <c r="A78" s="109"/>
      <c r="B78" s="130" t="s">
        <v>75</v>
      </c>
      <c r="C78" s="130" t="s">
        <v>128</v>
      </c>
      <c r="D78" s="130"/>
      <c r="E78" s="152"/>
      <c r="F78" s="152"/>
      <c r="G78" s="127" t="s">
        <v>91</v>
      </c>
      <c r="H78" s="15" t="s">
        <v>43</v>
      </c>
      <c r="I78" s="15" t="s">
        <v>42</v>
      </c>
      <c r="J78" s="15" t="s">
        <v>41</v>
      </c>
      <c r="K78" s="15" t="s">
        <v>41</v>
      </c>
      <c r="L78" s="15" t="s">
        <v>43</v>
      </c>
      <c r="M78" s="18" t="s">
        <v>42</v>
      </c>
      <c r="N78" s="15" t="s">
        <v>41</v>
      </c>
      <c r="O78" s="15" t="s">
        <v>43</v>
      </c>
      <c r="P78" s="18" t="s">
        <v>42</v>
      </c>
      <c r="Q78" s="15" t="s">
        <v>41</v>
      </c>
      <c r="R78" s="133" t="s">
        <v>90</v>
      </c>
      <c r="S78" s="158" t="s">
        <v>90</v>
      </c>
      <c r="T78" s="130" t="s">
        <v>127</v>
      </c>
      <c r="U78" s="136">
        <v>700000</v>
      </c>
      <c r="V78" s="140" t="s">
        <v>126</v>
      </c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s="10" customFormat="1" ht="25.5" customHeight="1">
      <c r="A79" s="109"/>
      <c r="B79" s="131"/>
      <c r="C79" s="131"/>
      <c r="D79" s="131"/>
      <c r="E79" s="153"/>
      <c r="F79" s="153"/>
      <c r="G79" s="128"/>
      <c r="H79" s="150">
        <f>I79/U78</f>
        <v>0</v>
      </c>
      <c r="I79" s="136">
        <f>U78-M79-M80</f>
        <v>0</v>
      </c>
      <c r="J79" s="25"/>
      <c r="K79" s="124" t="s">
        <v>48</v>
      </c>
      <c r="L79" s="58">
        <f>M79/$U$78</f>
        <v>0</v>
      </c>
      <c r="M79" s="104">
        <f>P79</f>
        <v>0</v>
      </c>
      <c r="N79" s="62" t="s">
        <v>46</v>
      </c>
      <c r="O79" s="58">
        <f>P79/$U$78</f>
        <v>0</v>
      </c>
      <c r="P79" s="80">
        <v>0</v>
      </c>
      <c r="Q79" s="78" t="s">
        <v>44</v>
      </c>
      <c r="R79" s="134"/>
      <c r="S79" s="159"/>
      <c r="T79" s="131"/>
      <c r="U79" s="137"/>
      <c r="V79" s="14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s="10" customFormat="1" ht="25.5" customHeight="1">
      <c r="A80" s="109"/>
      <c r="B80" s="131"/>
      <c r="C80" s="131"/>
      <c r="D80" s="131"/>
      <c r="E80" s="153"/>
      <c r="F80" s="153"/>
      <c r="G80" s="129"/>
      <c r="H80" s="151"/>
      <c r="I80" s="137"/>
      <c r="J80" s="25"/>
      <c r="K80" s="125"/>
      <c r="L80" s="58">
        <f>M80/$U$78</f>
        <v>1</v>
      </c>
      <c r="M80" s="101">
        <f>P80</f>
        <v>700000</v>
      </c>
      <c r="N80" s="61" t="s">
        <v>47</v>
      </c>
      <c r="O80" s="58">
        <f>P80/$U$78</f>
        <v>1</v>
      </c>
      <c r="P80" s="81">
        <v>700000</v>
      </c>
      <c r="Q80" s="75" t="s">
        <v>45</v>
      </c>
      <c r="R80" s="135"/>
      <c r="S80" s="160"/>
      <c r="T80" s="131"/>
      <c r="U80" s="137"/>
      <c r="V80" s="14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s="10" customFormat="1" ht="25.5" customHeight="1">
      <c r="A81" s="109"/>
      <c r="B81" s="130" t="s">
        <v>75</v>
      </c>
      <c r="C81" s="130" t="s">
        <v>132</v>
      </c>
      <c r="D81" s="130"/>
      <c r="E81" s="152"/>
      <c r="F81" s="130"/>
      <c r="G81" s="127" t="s">
        <v>66</v>
      </c>
      <c r="H81" s="15" t="s">
        <v>43</v>
      </c>
      <c r="I81" s="15" t="s">
        <v>42</v>
      </c>
      <c r="J81" s="15" t="s">
        <v>41</v>
      </c>
      <c r="K81" s="15" t="s">
        <v>41</v>
      </c>
      <c r="L81" s="15" t="s">
        <v>43</v>
      </c>
      <c r="M81" s="18" t="s">
        <v>42</v>
      </c>
      <c r="N81" s="15" t="s">
        <v>41</v>
      </c>
      <c r="O81" s="15" t="s">
        <v>43</v>
      </c>
      <c r="P81" s="18" t="s">
        <v>42</v>
      </c>
      <c r="Q81" s="15" t="s">
        <v>41</v>
      </c>
      <c r="R81" s="133" t="s">
        <v>131</v>
      </c>
      <c r="S81" s="158" t="s">
        <v>131</v>
      </c>
      <c r="T81" s="130" t="s">
        <v>130</v>
      </c>
      <c r="U81" s="136">
        <v>2800000</v>
      </c>
      <c r="V81" s="140" t="s">
        <v>129</v>
      </c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s="10" customFormat="1" ht="25.5" customHeight="1">
      <c r="A82" s="109"/>
      <c r="B82" s="131"/>
      <c r="C82" s="131"/>
      <c r="D82" s="131"/>
      <c r="E82" s="153"/>
      <c r="F82" s="131"/>
      <c r="G82" s="128"/>
      <c r="H82" s="150">
        <f>I82/U81</f>
        <v>0</v>
      </c>
      <c r="I82" s="136">
        <f>U81-(M82+M84)</f>
        <v>0</v>
      </c>
      <c r="J82" s="25"/>
      <c r="K82" s="124" t="s">
        <v>48</v>
      </c>
      <c r="L82" s="121">
        <f>M85/U81</f>
        <v>0</v>
      </c>
      <c r="M82" s="118">
        <f>P82+P84</f>
        <v>112000</v>
      </c>
      <c r="N82" s="237" t="s">
        <v>46</v>
      </c>
      <c r="O82" s="58">
        <f>P82/$U$81</f>
        <v>0.04</v>
      </c>
      <c r="P82" s="80">
        <v>112000</v>
      </c>
      <c r="Q82" s="78" t="s">
        <v>44</v>
      </c>
      <c r="R82" s="134"/>
      <c r="S82" s="159"/>
      <c r="T82" s="131"/>
      <c r="U82" s="137"/>
      <c r="V82" s="14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s="10" customFormat="1" ht="25.5" customHeight="1">
      <c r="A83" s="109"/>
      <c r="B83" s="131"/>
      <c r="C83" s="131"/>
      <c r="D83" s="131"/>
      <c r="E83" s="153"/>
      <c r="F83" s="131"/>
      <c r="G83" s="128"/>
      <c r="H83" s="151"/>
      <c r="I83" s="137"/>
      <c r="J83" s="25"/>
      <c r="K83" s="125"/>
      <c r="L83" s="123"/>
      <c r="M83" s="120"/>
      <c r="N83" s="238"/>
      <c r="O83" s="58">
        <f>P83/$U$81</f>
        <v>0</v>
      </c>
      <c r="P83" s="81">
        <v>0</v>
      </c>
      <c r="Q83" s="75" t="s">
        <v>45</v>
      </c>
      <c r="R83" s="134"/>
      <c r="S83" s="160"/>
      <c r="T83" s="131"/>
      <c r="U83" s="137"/>
      <c r="V83" s="14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s="10" customFormat="1" ht="25.5" customHeight="1">
      <c r="A84" s="109"/>
      <c r="B84" s="131"/>
      <c r="C84" s="131"/>
      <c r="D84" s="131"/>
      <c r="E84" s="153"/>
      <c r="F84" s="131"/>
      <c r="G84" s="128"/>
      <c r="H84" s="151"/>
      <c r="I84" s="137"/>
      <c r="J84" s="25"/>
      <c r="K84" s="125"/>
      <c r="L84" s="121">
        <f>M84/U81</f>
        <v>0.96</v>
      </c>
      <c r="M84" s="136">
        <f>P83+P85</f>
        <v>2688000</v>
      </c>
      <c r="N84" s="237" t="s">
        <v>47</v>
      </c>
      <c r="O84" s="58">
        <f>P84/$U$81</f>
        <v>0</v>
      </c>
      <c r="P84" s="80">
        <v>0</v>
      </c>
      <c r="Q84" s="78" t="s">
        <v>44</v>
      </c>
      <c r="R84" s="134"/>
      <c r="S84" s="158" t="s">
        <v>90</v>
      </c>
      <c r="T84" s="131"/>
      <c r="U84" s="137"/>
      <c r="V84" s="14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s="10" customFormat="1" ht="25.5" customHeight="1">
      <c r="A85" s="110"/>
      <c r="B85" s="131"/>
      <c r="C85" s="131"/>
      <c r="D85" s="131"/>
      <c r="E85" s="153"/>
      <c r="F85" s="131"/>
      <c r="G85" s="128"/>
      <c r="H85" s="151"/>
      <c r="I85" s="137"/>
      <c r="J85" s="25"/>
      <c r="K85" s="125"/>
      <c r="L85" s="123"/>
      <c r="M85" s="229"/>
      <c r="N85" s="238"/>
      <c r="O85" s="58">
        <f>P85/$U$81</f>
        <v>0.96</v>
      </c>
      <c r="P85" s="81">
        <v>2688000</v>
      </c>
      <c r="Q85" s="75" t="s">
        <v>45</v>
      </c>
      <c r="R85" s="134"/>
      <c r="S85" s="160"/>
      <c r="T85" s="131"/>
      <c r="U85" s="137"/>
      <c r="V85" s="14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s="10" customFormat="1" ht="25.5" customHeight="1">
      <c r="A86" s="109"/>
      <c r="B86" s="130" t="s">
        <v>136</v>
      </c>
      <c r="C86" s="130" t="s">
        <v>135</v>
      </c>
      <c r="D86" s="130"/>
      <c r="E86" s="152"/>
      <c r="F86" s="152"/>
      <c r="G86" s="130" t="s">
        <v>69</v>
      </c>
      <c r="H86" s="15" t="s">
        <v>43</v>
      </c>
      <c r="I86" s="15" t="s">
        <v>42</v>
      </c>
      <c r="J86" s="15" t="s">
        <v>41</v>
      </c>
      <c r="K86" s="15" t="s">
        <v>41</v>
      </c>
      <c r="L86" s="15" t="s">
        <v>43</v>
      </c>
      <c r="M86" s="18" t="s">
        <v>42</v>
      </c>
      <c r="N86" s="15" t="s">
        <v>41</v>
      </c>
      <c r="O86" s="15" t="s">
        <v>43</v>
      </c>
      <c r="P86" s="18" t="s">
        <v>42</v>
      </c>
      <c r="Q86" s="15" t="s">
        <v>41</v>
      </c>
      <c r="R86" s="133" t="s">
        <v>74</v>
      </c>
      <c r="S86" s="158" t="s">
        <v>74</v>
      </c>
      <c r="T86" s="130" t="s">
        <v>133</v>
      </c>
      <c r="U86" s="136">
        <v>16200000</v>
      </c>
      <c r="V86" s="140" t="s">
        <v>134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s="10" customFormat="1" ht="25.5" customHeight="1">
      <c r="A87" s="109"/>
      <c r="B87" s="131"/>
      <c r="C87" s="131"/>
      <c r="D87" s="131"/>
      <c r="E87" s="153"/>
      <c r="F87" s="153"/>
      <c r="G87" s="131"/>
      <c r="H87" s="150">
        <f>I87/U86</f>
        <v>0</v>
      </c>
      <c r="I87" s="136">
        <f>U86-M87-M88</f>
        <v>0</v>
      </c>
      <c r="J87" s="25"/>
      <c r="K87" s="124" t="s">
        <v>48</v>
      </c>
      <c r="L87" s="58">
        <f>M87/$U$86</f>
        <v>0</v>
      </c>
      <c r="M87" s="104">
        <f>P87</f>
        <v>0</v>
      </c>
      <c r="N87" s="62" t="s">
        <v>46</v>
      </c>
      <c r="O87" s="58">
        <f>P87/$U$86</f>
        <v>0</v>
      </c>
      <c r="P87" s="80">
        <v>0</v>
      </c>
      <c r="Q87" s="78" t="s">
        <v>44</v>
      </c>
      <c r="R87" s="134"/>
      <c r="S87" s="159"/>
      <c r="T87" s="131"/>
      <c r="U87" s="137"/>
      <c r="V87" s="14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s="10" customFormat="1" ht="25.5" customHeight="1">
      <c r="A88" s="109"/>
      <c r="B88" s="131"/>
      <c r="C88" s="131"/>
      <c r="D88" s="131"/>
      <c r="E88" s="153"/>
      <c r="F88" s="153"/>
      <c r="G88" s="131"/>
      <c r="H88" s="151"/>
      <c r="I88" s="137"/>
      <c r="J88" s="25"/>
      <c r="K88" s="125"/>
      <c r="L88" s="58">
        <f>M88/$U$86</f>
        <v>1</v>
      </c>
      <c r="M88" s="101">
        <f>P88</f>
        <v>16200000</v>
      </c>
      <c r="N88" s="61" t="s">
        <v>47</v>
      </c>
      <c r="O88" s="58">
        <f>P88/$U$86</f>
        <v>1</v>
      </c>
      <c r="P88" s="81">
        <v>16200000</v>
      </c>
      <c r="Q88" s="75" t="s">
        <v>45</v>
      </c>
      <c r="R88" s="135"/>
      <c r="S88" s="160"/>
      <c r="T88" s="131"/>
      <c r="U88" s="137"/>
      <c r="V88" s="14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s="10" customFormat="1" ht="25.5" customHeight="1">
      <c r="A89" s="109"/>
      <c r="B89" s="130" t="s">
        <v>75</v>
      </c>
      <c r="C89" s="130" t="s">
        <v>139</v>
      </c>
      <c r="D89" s="130"/>
      <c r="E89" s="152"/>
      <c r="F89" s="152"/>
      <c r="G89" s="127" t="s">
        <v>66</v>
      </c>
      <c r="H89" s="15" t="s">
        <v>43</v>
      </c>
      <c r="I89" s="15" t="s">
        <v>42</v>
      </c>
      <c r="J89" s="15" t="s">
        <v>41</v>
      </c>
      <c r="K89" s="15" t="s">
        <v>41</v>
      </c>
      <c r="L89" s="15" t="s">
        <v>43</v>
      </c>
      <c r="M89" s="18" t="s">
        <v>42</v>
      </c>
      <c r="N89" s="15" t="s">
        <v>41</v>
      </c>
      <c r="O89" s="15" t="s">
        <v>43</v>
      </c>
      <c r="P89" s="18" t="s">
        <v>42</v>
      </c>
      <c r="Q89" s="15" t="s">
        <v>41</v>
      </c>
      <c r="R89" s="133" t="s">
        <v>74</v>
      </c>
      <c r="S89" s="158" t="s">
        <v>74</v>
      </c>
      <c r="T89" s="130" t="s">
        <v>137</v>
      </c>
      <c r="U89" s="136">
        <v>4000000</v>
      </c>
      <c r="V89" s="140" t="s">
        <v>138</v>
      </c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s="10" customFormat="1" ht="25.5" customHeight="1">
      <c r="A90" s="109"/>
      <c r="B90" s="131"/>
      <c r="C90" s="131"/>
      <c r="D90" s="131"/>
      <c r="E90" s="153"/>
      <c r="F90" s="153"/>
      <c r="G90" s="128"/>
      <c r="H90" s="150">
        <f>I90/U89</f>
        <v>0</v>
      </c>
      <c r="I90" s="136">
        <f>U89-(M90+M91)</f>
        <v>0</v>
      </c>
      <c r="J90" s="25"/>
      <c r="K90" s="233" t="s">
        <v>48</v>
      </c>
      <c r="L90" s="79">
        <f>M90/U89</f>
        <v>0</v>
      </c>
      <c r="M90" s="80">
        <f>P90</f>
        <v>0</v>
      </c>
      <c r="N90" s="62" t="s">
        <v>46</v>
      </c>
      <c r="O90" s="58">
        <f>P90/U89</f>
        <v>0</v>
      </c>
      <c r="P90" s="80">
        <v>0</v>
      </c>
      <c r="Q90" s="78" t="s">
        <v>44</v>
      </c>
      <c r="R90" s="134"/>
      <c r="S90" s="159"/>
      <c r="T90" s="131"/>
      <c r="U90" s="137"/>
      <c r="V90" s="141"/>
      <c r="W90" s="11"/>
      <c r="X90" s="87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s="10" customFormat="1" ht="25.5" customHeight="1">
      <c r="A91" s="110"/>
      <c r="B91" s="132"/>
      <c r="C91" s="131"/>
      <c r="D91" s="132"/>
      <c r="E91" s="172"/>
      <c r="F91" s="172"/>
      <c r="G91" s="129"/>
      <c r="H91" s="232"/>
      <c r="I91" s="229"/>
      <c r="J91" s="25"/>
      <c r="K91" s="234"/>
      <c r="L91" s="73">
        <f>M91/U89</f>
        <v>1</v>
      </c>
      <c r="M91" s="74">
        <f>P91</f>
        <v>4000000</v>
      </c>
      <c r="N91" s="61" t="s">
        <v>47</v>
      </c>
      <c r="O91" s="58">
        <f>P91/U89</f>
        <v>1</v>
      </c>
      <c r="P91" s="81">
        <v>4000000</v>
      </c>
      <c r="Q91" s="75" t="s">
        <v>45</v>
      </c>
      <c r="R91" s="135"/>
      <c r="S91" s="160"/>
      <c r="T91" s="132"/>
      <c r="U91" s="229"/>
      <c r="V91" s="142"/>
      <c r="W91" s="11"/>
      <c r="X91" s="87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s="10" customFormat="1" ht="25.5" customHeight="1">
      <c r="A92" s="202" t="s">
        <v>140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11"/>
      <c r="X92" s="87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s="10" customFormat="1" ht="25.5" customHeight="1">
      <c r="A93" s="179"/>
      <c r="B93" s="130" t="s">
        <v>76</v>
      </c>
      <c r="C93" s="130" t="s">
        <v>148</v>
      </c>
      <c r="D93" s="130"/>
      <c r="E93" s="152"/>
      <c r="F93" s="130"/>
      <c r="G93" s="127" t="s">
        <v>79</v>
      </c>
      <c r="H93" s="15" t="s">
        <v>43</v>
      </c>
      <c r="I93" s="15" t="s">
        <v>42</v>
      </c>
      <c r="J93" s="15" t="s">
        <v>41</v>
      </c>
      <c r="K93" s="15" t="s">
        <v>41</v>
      </c>
      <c r="L93" s="15" t="s">
        <v>43</v>
      </c>
      <c r="M93" s="15" t="s">
        <v>42</v>
      </c>
      <c r="N93" s="15" t="s">
        <v>41</v>
      </c>
      <c r="O93" s="15" t="s">
        <v>43</v>
      </c>
      <c r="P93" s="18" t="s">
        <v>42</v>
      </c>
      <c r="Q93" s="15" t="s">
        <v>41</v>
      </c>
      <c r="R93" s="133" t="s">
        <v>142</v>
      </c>
      <c r="S93" s="158" t="s">
        <v>142</v>
      </c>
      <c r="T93" s="130" t="s">
        <v>147</v>
      </c>
      <c r="U93" s="136">
        <v>500000</v>
      </c>
      <c r="V93" s="176" t="s">
        <v>146</v>
      </c>
      <c r="W93" s="11"/>
      <c r="X93" s="87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s="10" customFormat="1" ht="25.5" customHeight="1">
      <c r="A94" s="109"/>
      <c r="B94" s="131"/>
      <c r="C94" s="131"/>
      <c r="D94" s="131"/>
      <c r="E94" s="153"/>
      <c r="F94" s="131"/>
      <c r="G94" s="128"/>
      <c r="H94" s="154">
        <f>I94/U93</f>
        <v>0</v>
      </c>
      <c r="I94" s="156">
        <f>U93-M94-M95</f>
        <v>0</v>
      </c>
      <c r="J94" s="25"/>
      <c r="K94" s="157" t="s">
        <v>48</v>
      </c>
      <c r="L94" s="103">
        <f>M94/$U$93</f>
        <v>0</v>
      </c>
      <c r="M94" s="104">
        <f>P94</f>
        <v>0</v>
      </c>
      <c r="N94" s="62" t="s">
        <v>46</v>
      </c>
      <c r="O94" s="58">
        <f>P94/$U$93</f>
        <v>0</v>
      </c>
      <c r="P94" s="80">
        <v>0</v>
      </c>
      <c r="Q94" s="78" t="s">
        <v>44</v>
      </c>
      <c r="R94" s="134"/>
      <c r="S94" s="159"/>
      <c r="T94" s="131"/>
      <c r="U94" s="137"/>
      <c r="V94" s="176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s="10" customFormat="1" ht="25.5" customHeight="1">
      <c r="A95" s="110"/>
      <c r="B95" s="131"/>
      <c r="C95" s="131"/>
      <c r="D95" s="131"/>
      <c r="E95" s="153"/>
      <c r="F95" s="131"/>
      <c r="G95" s="128"/>
      <c r="H95" s="155"/>
      <c r="I95" s="156"/>
      <c r="J95" s="25"/>
      <c r="K95" s="157"/>
      <c r="L95" s="103">
        <f>M95/$U$93</f>
        <v>1</v>
      </c>
      <c r="M95" s="101">
        <f>P95</f>
        <v>500000</v>
      </c>
      <c r="N95" s="61" t="s">
        <v>47</v>
      </c>
      <c r="O95" s="58">
        <f>P95/$U$93</f>
        <v>1</v>
      </c>
      <c r="P95" s="81">
        <v>500000</v>
      </c>
      <c r="Q95" s="75" t="s">
        <v>45</v>
      </c>
      <c r="R95" s="135"/>
      <c r="S95" s="160"/>
      <c r="T95" s="131"/>
      <c r="U95" s="137"/>
      <c r="V95" s="176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s="10" customFormat="1" ht="25.5" customHeight="1">
      <c r="A96" s="109"/>
      <c r="B96" s="168" t="s">
        <v>75</v>
      </c>
      <c r="C96" s="130" t="s">
        <v>149</v>
      </c>
      <c r="D96" s="168"/>
      <c r="E96" s="171"/>
      <c r="F96" s="171"/>
      <c r="G96" s="127" t="s">
        <v>145</v>
      </c>
      <c r="H96" s="15" t="s">
        <v>43</v>
      </c>
      <c r="I96" s="15" t="s">
        <v>42</v>
      </c>
      <c r="J96" s="15" t="s">
        <v>41</v>
      </c>
      <c r="K96" s="15" t="s">
        <v>41</v>
      </c>
      <c r="L96" s="15" t="s">
        <v>43</v>
      </c>
      <c r="M96" s="15" t="s">
        <v>42</v>
      </c>
      <c r="N96" s="15" t="s">
        <v>41</v>
      </c>
      <c r="O96" s="15" t="s">
        <v>43</v>
      </c>
      <c r="P96" s="18" t="s">
        <v>42</v>
      </c>
      <c r="Q96" s="15" t="s">
        <v>41</v>
      </c>
      <c r="R96" s="133" t="s">
        <v>142</v>
      </c>
      <c r="S96" s="158" t="s">
        <v>142</v>
      </c>
      <c r="T96" s="164" t="s">
        <v>144</v>
      </c>
      <c r="U96" s="198">
        <v>300000</v>
      </c>
      <c r="V96" s="176" t="s">
        <v>143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s="10" customFormat="1" ht="25.5" customHeight="1">
      <c r="A97" s="109"/>
      <c r="B97" s="168"/>
      <c r="C97" s="131"/>
      <c r="D97" s="168"/>
      <c r="E97" s="171"/>
      <c r="F97" s="171"/>
      <c r="G97" s="128"/>
      <c r="H97" s="154">
        <f>I97/U96</f>
        <v>0</v>
      </c>
      <c r="I97" s="156">
        <f>U96-(M97+M98)</f>
        <v>0</v>
      </c>
      <c r="J97" s="25"/>
      <c r="K97" s="157" t="s">
        <v>48</v>
      </c>
      <c r="L97" s="79">
        <f>M97/$U$96</f>
        <v>0</v>
      </c>
      <c r="M97" s="80">
        <f>P97</f>
        <v>0</v>
      </c>
      <c r="N97" s="78" t="s">
        <v>46</v>
      </c>
      <c r="O97" s="58">
        <f>P97/$U$96</f>
        <v>0</v>
      </c>
      <c r="P97" s="80">
        <v>0</v>
      </c>
      <c r="Q97" s="78" t="s">
        <v>44</v>
      </c>
      <c r="R97" s="134"/>
      <c r="S97" s="159"/>
      <c r="T97" s="164"/>
      <c r="U97" s="198"/>
      <c r="V97" s="176"/>
      <c r="W97" s="11"/>
      <c r="X97" s="87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s="10" customFormat="1" ht="25.5" customHeight="1">
      <c r="A98" s="110"/>
      <c r="B98" s="168"/>
      <c r="C98" s="131"/>
      <c r="D98" s="168"/>
      <c r="E98" s="171"/>
      <c r="F98" s="171"/>
      <c r="G98" s="129"/>
      <c r="H98" s="147"/>
      <c r="I98" s="156"/>
      <c r="J98" s="25"/>
      <c r="K98" s="157"/>
      <c r="L98" s="63">
        <f>M98/U96</f>
        <v>1</v>
      </c>
      <c r="M98" s="74">
        <f>P98</f>
        <v>300000</v>
      </c>
      <c r="N98" s="61" t="s">
        <v>47</v>
      </c>
      <c r="O98" s="58">
        <f>P98/$U$96</f>
        <v>1</v>
      </c>
      <c r="P98" s="81">
        <v>300000</v>
      </c>
      <c r="Q98" s="75" t="s">
        <v>45</v>
      </c>
      <c r="R98" s="135"/>
      <c r="S98" s="160"/>
      <c r="T98" s="164"/>
      <c r="U98" s="198"/>
      <c r="V98" s="176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s="10" customFormat="1" ht="25.5" customHeight="1">
      <c r="A99" s="109"/>
      <c r="B99" s="168" t="s">
        <v>75</v>
      </c>
      <c r="C99" s="168" t="s">
        <v>151</v>
      </c>
      <c r="D99" s="168"/>
      <c r="E99" s="171"/>
      <c r="F99" s="168"/>
      <c r="G99" s="127" t="s">
        <v>91</v>
      </c>
      <c r="H99" s="15" t="s">
        <v>43</v>
      </c>
      <c r="I99" s="15" t="s">
        <v>42</v>
      </c>
      <c r="J99" s="15" t="s">
        <v>41</v>
      </c>
      <c r="K99" s="15" t="s">
        <v>41</v>
      </c>
      <c r="L99" s="15" t="s">
        <v>43</v>
      </c>
      <c r="M99" s="15" t="s">
        <v>42</v>
      </c>
      <c r="N99" s="15" t="s">
        <v>41</v>
      </c>
      <c r="O99" s="15" t="s">
        <v>43</v>
      </c>
      <c r="P99" s="18" t="s">
        <v>42</v>
      </c>
      <c r="Q99" s="15" t="s">
        <v>41</v>
      </c>
      <c r="R99" s="133" t="s">
        <v>70</v>
      </c>
      <c r="S99" s="130" t="s">
        <v>70</v>
      </c>
      <c r="T99" s="164" t="s">
        <v>150</v>
      </c>
      <c r="U99" s="156">
        <v>180000</v>
      </c>
      <c r="V99" s="176" t="s">
        <v>164</v>
      </c>
      <c r="W99" s="235" t="s">
        <v>165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s="10" customFormat="1" ht="25.5" customHeight="1">
      <c r="A100" s="109"/>
      <c r="B100" s="168"/>
      <c r="C100" s="168"/>
      <c r="D100" s="168"/>
      <c r="E100" s="171"/>
      <c r="F100" s="168"/>
      <c r="G100" s="128"/>
      <c r="H100" s="208">
        <f>I100/U99</f>
        <v>0</v>
      </c>
      <c r="I100" s="199">
        <f>U99-(M100+M101)</f>
        <v>0</v>
      </c>
      <c r="J100" s="25"/>
      <c r="K100" s="157" t="s">
        <v>48</v>
      </c>
      <c r="L100" s="58">
        <f>M100/$U$99</f>
        <v>0</v>
      </c>
      <c r="M100" s="67">
        <f>P100</f>
        <v>0</v>
      </c>
      <c r="N100" s="62" t="s">
        <v>46</v>
      </c>
      <c r="O100" s="58">
        <f>P100/$U$99</f>
        <v>0</v>
      </c>
      <c r="P100" s="80">
        <v>0</v>
      </c>
      <c r="Q100" s="78" t="s">
        <v>44</v>
      </c>
      <c r="R100" s="134"/>
      <c r="S100" s="131"/>
      <c r="T100" s="164"/>
      <c r="U100" s="156"/>
      <c r="V100" s="176"/>
      <c r="W100" s="236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s="10" customFormat="1" ht="25.5" customHeight="1">
      <c r="A101" s="110"/>
      <c r="B101" s="168"/>
      <c r="C101" s="168"/>
      <c r="D101" s="168"/>
      <c r="E101" s="171"/>
      <c r="F101" s="168"/>
      <c r="G101" s="129"/>
      <c r="H101" s="147"/>
      <c r="I101" s="199"/>
      <c r="J101" s="25"/>
      <c r="K101" s="157"/>
      <c r="L101" s="58">
        <f>M101/$U$99</f>
        <v>1</v>
      </c>
      <c r="M101" s="101">
        <f>P101</f>
        <v>180000</v>
      </c>
      <c r="N101" s="61" t="s">
        <v>47</v>
      </c>
      <c r="O101" s="58">
        <f>P101/$U$99</f>
        <v>1</v>
      </c>
      <c r="P101" s="81">
        <v>180000</v>
      </c>
      <c r="Q101" s="75" t="s">
        <v>45</v>
      </c>
      <c r="R101" s="135"/>
      <c r="S101" s="132"/>
      <c r="T101" s="164"/>
      <c r="U101" s="156"/>
      <c r="V101" s="176"/>
      <c r="W101" s="236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s="10" customFormat="1" ht="25.5" customHeight="1">
      <c r="A102" s="179"/>
      <c r="B102" s="168" t="s">
        <v>75</v>
      </c>
      <c r="C102" s="168" t="s">
        <v>154</v>
      </c>
      <c r="D102" s="171"/>
      <c r="E102" s="168"/>
      <c r="F102" s="168"/>
      <c r="G102" s="127" t="s">
        <v>91</v>
      </c>
      <c r="H102" s="15" t="s">
        <v>43</v>
      </c>
      <c r="I102" s="15" t="s">
        <v>42</v>
      </c>
      <c r="J102" s="15" t="s">
        <v>41</v>
      </c>
      <c r="K102" s="15" t="s">
        <v>41</v>
      </c>
      <c r="L102" s="15" t="s">
        <v>43</v>
      </c>
      <c r="M102" s="15" t="s">
        <v>42</v>
      </c>
      <c r="N102" s="15" t="s">
        <v>41</v>
      </c>
      <c r="O102" s="15" t="s">
        <v>43</v>
      </c>
      <c r="P102" s="18" t="s">
        <v>42</v>
      </c>
      <c r="Q102" s="15" t="s">
        <v>41</v>
      </c>
      <c r="R102" s="133" t="s">
        <v>70</v>
      </c>
      <c r="S102" s="130" t="s">
        <v>70</v>
      </c>
      <c r="T102" s="164" t="s">
        <v>153</v>
      </c>
      <c r="U102" s="156">
        <v>120000</v>
      </c>
      <c r="V102" s="176" t="s">
        <v>152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s="10" customFormat="1" ht="25.5" customHeight="1">
      <c r="A103" s="109"/>
      <c r="B103" s="168"/>
      <c r="C103" s="168"/>
      <c r="D103" s="171"/>
      <c r="E103" s="168"/>
      <c r="F103" s="168"/>
      <c r="G103" s="128"/>
      <c r="H103" s="146">
        <f>I103/$U$102</f>
        <v>0</v>
      </c>
      <c r="I103" s="199">
        <f>U102-M103-M104</f>
        <v>0</v>
      </c>
      <c r="J103" s="25"/>
      <c r="K103" s="157" t="s">
        <v>48</v>
      </c>
      <c r="L103" s="58">
        <f>M103/$U$102</f>
        <v>0</v>
      </c>
      <c r="M103" s="67">
        <f>P103</f>
        <v>0</v>
      </c>
      <c r="N103" s="62" t="s">
        <v>46</v>
      </c>
      <c r="O103" s="58">
        <f>P103/$U$102</f>
        <v>0</v>
      </c>
      <c r="P103" s="80">
        <v>0</v>
      </c>
      <c r="Q103" s="78" t="s">
        <v>44</v>
      </c>
      <c r="R103" s="134"/>
      <c r="S103" s="131"/>
      <c r="T103" s="164"/>
      <c r="U103" s="156"/>
      <c r="V103" s="176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s="10" customFormat="1" ht="25.5" customHeight="1">
      <c r="A104" s="110"/>
      <c r="B104" s="168"/>
      <c r="C104" s="168"/>
      <c r="D104" s="171"/>
      <c r="E104" s="168"/>
      <c r="F104" s="168"/>
      <c r="G104" s="128"/>
      <c r="H104" s="147"/>
      <c r="I104" s="199"/>
      <c r="J104" s="25"/>
      <c r="K104" s="157"/>
      <c r="L104" s="58">
        <f>M104/$U$102</f>
        <v>1</v>
      </c>
      <c r="M104" s="101">
        <f>P104</f>
        <v>120000</v>
      </c>
      <c r="N104" s="61" t="s">
        <v>47</v>
      </c>
      <c r="O104" s="58">
        <f>P104/$U$102</f>
        <v>1</v>
      </c>
      <c r="P104" s="81">
        <v>120000</v>
      </c>
      <c r="Q104" s="75" t="s">
        <v>45</v>
      </c>
      <c r="R104" s="135"/>
      <c r="S104" s="132"/>
      <c r="T104" s="164"/>
      <c r="U104" s="156"/>
      <c r="V104" s="176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s="10" customFormat="1" ht="25.5" customHeight="1">
      <c r="A105" s="109"/>
      <c r="B105" s="168" t="s">
        <v>76</v>
      </c>
      <c r="C105" s="168" t="s">
        <v>157</v>
      </c>
      <c r="D105" s="168"/>
      <c r="E105" s="168"/>
      <c r="F105" s="171"/>
      <c r="G105" s="127" t="s">
        <v>91</v>
      </c>
      <c r="H105" s="15" t="s">
        <v>43</v>
      </c>
      <c r="I105" s="15" t="s">
        <v>42</v>
      </c>
      <c r="J105" s="15" t="s">
        <v>41</v>
      </c>
      <c r="K105" s="15" t="s">
        <v>41</v>
      </c>
      <c r="L105" s="15" t="s">
        <v>43</v>
      </c>
      <c r="M105" s="15" t="s">
        <v>42</v>
      </c>
      <c r="N105" s="15" t="s">
        <v>41</v>
      </c>
      <c r="O105" s="15" t="s">
        <v>43</v>
      </c>
      <c r="P105" s="18" t="s">
        <v>42</v>
      </c>
      <c r="Q105" s="15" t="s">
        <v>41</v>
      </c>
      <c r="R105" s="133" t="s">
        <v>70</v>
      </c>
      <c r="S105" s="130" t="s">
        <v>70</v>
      </c>
      <c r="T105" s="164" t="s">
        <v>156</v>
      </c>
      <c r="U105" s="198">
        <v>123000</v>
      </c>
      <c r="V105" s="176" t="s">
        <v>155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s="10" customFormat="1" ht="25.5" customHeight="1">
      <c r="A106" s="109"/>
      <c r="B106" s="168"/>
      <c r="C106" s="168"/>
      <c r="D106" s="168"/>
      <c r="E106" s="168"/>
      <c r="F106" s="171"/>
      <c r="G106" s="128"/>
      <c r="H106" s="146">
        <f>I106/U105</f>
        <v>0</v>
      </c>
      <c r="I106" s="199">
        <f>U105-M106-M107</f>
        <v>0</v>
      </c>
      <c r="J106" s="25"/>
      <c r="K106" s="157" t="s">
        <v>48</v>
      </c>
      <c r="L106" s="58">
        <f>M106/$U$105</f>
        <v>1</v>
      </c>
      <c r="M106" s="104">
        <f>P106</f>
        <v>123000</v>
      </c>
      <c r="N106" s="62" t="s">
        <v>46</v>
      </c>
      <c r="O106" s="65">
        <f>P106/$U$105</f>
        <v>1</v>
      </c>
      <c r="P106" s="80">
        <v>123000</v>
      </c>
      <c r="Q106" s="78" t="s">
        <v>44</v>
      </c>
      <c r="R106" s="134"/>
      <c r="S106" s="131"/>
      <c r="T106" s="164"/>
      <c r="U106" s="198"/>
      <c r="V106" s="176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s="10" customFormat="1" ht="25.5" customHeight="1">
      <c r="A107" s="109"/>
      <c r="B107" s="168"/>
      <c r="C107" s="168"/>
      <c r="D107" s="168"/>
      <c r="E107" s="168"/>
      <c r="F107" s="171"/>
      <c r="G107" s="128"/>
      <c r="H107" s="147"/>
      <c r="I107" s="199"/>
      <c r="J107" s="25"/>
      <c r="K107" s="157"/>
      <c r="L107" s="58">
        <f>M107/$U$105</f>
        <v>0</v>
      </c>
      <c r="M107" s="101">
        <f>P107</f>
        <v>0</v>
      </c>
      <c r="N107" s="61"/>
      <c r="O107" s="66">
        <f>P107/$U$105</f>
        <v>0</v>
      </c>
      <c r="P107" s="81">
        <v>0</v>
      </c>
      <c r="Q107" s="75" t="s">
        <v>45</v>
      </c>
      <c r="R107" s="135"/>
      <c r="S107" s="132"/>
      <c r="T107" s="164"/>
      <c r="U107" s="198"/>
      <c r="V107" s="176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s="10" customFormat="1" ht="25.5" customHeight="1">
      <c r="A108" s="109"/>
      <c r="B108" s="130" t="s">
        <v>75</v>
      </c>
      <c r="C108" s="130" t="s">
        <v>160</v>
      </c>
      <c r="D108" s="152"/>
      <c r="E108" s="130"/>
      <c r="F108" s="130"/>
      <c r="G108" s="127" t="s">
        <v>66</v>
      </c>
      <c r="H108" s="15" t="s">
        <v>43</v>
      </c>
      <c r="I108" s="15" t="s">
        <v>42</v>
      </c>
      <c r="J108" s="15" t="s">
        <v>41</v>
      </c>
      <c r="K108" s="15" t="s">
        <v>41</v>
      </c>
      <c r="L108" s="15" t="s">
        <v>43</v>
      </c>
      <c r="M108" s="15" t="s">
        <v>42</v>
      </c>
      <c r="N108" s="15" t="s">
        <v>41</v>
      </c>
      <c r="O108" s="15" t="s">
        <v>43</v>
      </c>
      <c r="P108" s="18" t="s">
        <v>42</v>
      </c>
      <c r="Q108" s="15" t="s">
        <v>41</v>
      </c>
      <c r="R108" s="133" t="s">
        <v>103</v>
      </c>
      <c r="S108" s="130" t="s">
        <v>103</v>
      </c>
      <c r="T108" s="209" t="s">
        <v>141</v>
      </c>
      <c r="U108" s="212">
        <v>1200000</v>
      </c>
      <c r="V108" s="140" t="s">
        <v>158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s="10" customFormat="1" ht="25.5" customHeight="1">
      <c r="A109" s="109"/>
      <c r="B109" s="131"/>
      <c r="C109" s="131"/>
      <c r="D109" s="153"/>
      <c r="E109" s="131"/>
      <c r="F109" s="131"/>
      <c r="G109" s="128"/>
      <c r="H109" s="146">
        <f>I109/U108</f>
        <v>0</v>
      </c>
      <c r="I109" s="143">
        <f>U108-(M109+M111)</f>
        <v>0</v>
      </c>
      <c r="J109" s="25"/>
      <c r="K109" s="124" t="s">
        <v>48</v>
      </c>
      <c r="L109" s="148">
        <f>M109/$U$108</f>
        <v>0</v>
      </c>
      <c r="M109" s="118">
        <f>P109+P111</f>
        <v>0</v>
      </c>
      <c r="N109" s="115" t="s">
        <v>46</v>
      </c>
      <c r="O109" s="58">
        <f>P109/$U$108</f>
        <v>0</v>
      </c>
      <c r="P109" s="80">
        <v>0</v>
      </c>
      <c r="Q109" s="78" t="s">
        <v>44</v>
      </c>
      <c r="R109" s="134"/>
      <c r="S109" s="131"/>
      <c r="T109" s="210"/>
      <c r="U109" s="213"/>
      <c r="V109" s="14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s="10" customFormat="1" ht="25.5" customHeight="1">
      <c r="A110" s="109"/>
      <c r="B110" s="131"/>
      <c r="C110" s="131"/>
      <c r="D110" s="153"/>
      <c r="E110" s="131"/>
      <c r="F110" s="131"/>
      <c r="G110" s="128"/>
      <c r="H110" s="146"/>
      <c r="I110" s="144"/>
      <c r="J110" s="25"/>
      <c r="K110" s="125"/>
      <c r="L110" s="149"/>
      <c r="M110" s="120"/>
      <c r="N110" s="117"/>
      <c r="O110" s="58">
        <f>P110/$U$108</f>
        <v>0.1</v>
      </c>
      <c r="P110" s="59">
        <v>120000</v>
      </c>
      <c r="Q110" s="102" t="s">
        <v>45</v>
      </c>
      <c r="R110" s="134"/>
      <c r="S110" s="132"/>
      <c r="T110" s="210"/>
      <c r="U110" s="213"/>
      <c r="V110" s="14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s="10" customFormat="1" ht="25.5" customHeight="1">
      <c r="A111" s="109"/>
      <c r="B111" s="131"/>
      <c r="C111" s="131"/>
      <c r="D111" s="153"/>
      <c r="E111" s="131"/>
      <c r="F111" s="131"/>
      <c r="G111" s="128"/>
      <c r="H111" s="146"/>
      <c r="I111" s="144"/>
      <c r="J111" s="25"/>
      <c r="K111" s="125"/>
      <c r="L111" s="148">
        <f>M111/$U$108</f>
        <v>1</v>
      </c>
      <c r="M111" s="138">
        <f>P110+P112</f>
        <v>1200000</v>
      </c>
      <c r="N111" s="115" t="s">
        <v>47</v>
      </c>
      <c r="O111" s="58">
        <f>P111/$U$108</f>
        <v>0</v>
      </c>
      <c r="P111" s="104">
        <v>0</v>
      </c>
      <c r="Q111" s="105" t="s">
        <v>44</v>
      </c>
      <c r="R111" s="134"/>
      <c r="S111" s="131" t="s">
        <v>159</v>
      </c>
      <c r="T111" s="210"/>
      <c r="U111" s="213"/>
      <c r="V111" s="14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s="10" customFormat="1" ht="25.5" customHeight="1">
      <c r="A112" s="110"/>
      <c r="B112" s="132"/>
      <c r="C112" s="132"/>
      <c r="D112" s="172"/>
      <c r="E112" s="132"/>
      <c r="F112" s="132"/>
      <c r="G112" s="129"/>
      <c r="H112" s="147"/>
      <c r="I112" s="145"/>
      <c r="J112" s="25"/>
      <c r="K112" s="126"/>
      <c r="L112" s="149"/>
      <c r="M112" s="139"/>
      <c r="N112" s="117"/>
      <c r="O112" s="58">
        <f>P112/$U$108</f>
        <v>0.9</v>
      </c>
      <c r="P112" s="81">
        <v>1080000</v>
      </c>
      <c r="Q112" s="75" t="s">
        <v>45</v>
      </c>
      <c r="R112" s="135"/>
      <c r="S112" s="132"/>
      <c r="T112" s="211"/>
      <c r="U112" s="214"/>
      <c r="V112" s="142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22" ht="49.5" customHeight="1">
      <c r="A113" s="10"/>
      <c r="B113" s="10"/>
      <c r="C113" s="10"/>
      <c r="D113" s="10"/>
      <c r="E113" s="10"/>
      <c r="F113" s="10"/>
      <c r="G113" s="10"/>
      <c r="H113" s="11"/>
      <c r="I113" s="10"/>
      <c r="J113" s="10"/>
      <c r="K113" s="10"/>
      <c r="L113" s="10"/>
      <c r="M113" s="10"/>
      <c r="N113" s="11"/>
      <c r="O113" s="10"/>
      <c r="P113" s="11"/>
      <c r="Q113" s="10"/>
      <c r="R113" s="10"/>
      <c r="S113" s="10"/>
      <c r="T113" s="10"/>
      <c r="U113" s="10"/>
      <c r="V113" s="10"/>
    </row>
    <row r="114" spans="1:23" ht="26.25" customHeight="1">
      <c r="A114" s="9"/>
      <c r="B114" s="8"/>
      <c r="T114" s="24" t="s">
        <v>52</v>
      </c>
      <c r="U114" s="24" t="s">
        <v>51</v>
      </c>
      <c r="V114" s="24" t="s">
        <v>41</v>
      </c>
      <c r="W114" s="90" t="s">
        <v>57</v>
      </c>
    </row>
    <row r="115" spans="1:32" ht="26.25" customHeight="1">
      <c r="A115" s="201"/>
      <c r="B115" s="8"/>
      <c r="Q115" s="2"/>
      <c r="R115" s="2"/>
      <c r="S115" s="2"/>
      <c r="T115" s="91">
        <f>U115/R5</f>
        <v>0.0049032412140932735</v>
      </c>
      <c r="U115" s="92">
        <f>P18+P23+P30+P35+P40+P48+P53+P58+P63+P71+P82+P109</f>
        <v>657000</v>
      </c>
      <c r="V115" s="93" t="s">
        <v>49</v>
      </c>
      <c r="W115" s="167" t="s">
        <v>73</v>
      </c>
      <c r="AF115" s="23"/>
    </row>
    <row r="116" spans="1:32" ht="26.25" customHeight="1">
      <c r="A116" s="201"/>
      <c r="B116" s="8"/>
      <c r="N116" s="2"/>
      <c r="Q116" s="2"/>
      <c r="R116" s="2"/>
      <c r="S116" s="2"/>
      <c r="T116" s="91">
        <f>U116/R5</f>
        <v>0.012090183815572456</v>
      </c>
      <c r="U116" s="94">
        <f>P110+P83+P72+P64+P59+P54+P49+P41+P36+P31+P24+P19</f>
        <v>1620000</v>
      </c>
      <c r="V116" s="76" t="s">
        <v>50</v>
      </c>
      <c r="W116" s="167"/>
      <c r="AF116" s="23"/>
    </row>
    <row r="117" spans="1:32" ht="26.25" customHeight="1">
      <c r="A117" s="201"/>
      <c r="B117" s="8"/>
      <c r="Q117" s="2"/>
      <c r="R117" s="2"/>
      <c r="S117" s="2"/>
      <c r="T117" s="91">
        <f>U117/R5</f>
        <v>0</v>
      </c>
      <c r="U117" s="92">
        <f>P45+P32+P20+P15+P12</f>
        <v>0</v>
      </c>
      <c r="V117" s="93" t="s">
        <v>49</v>
      </c>
      <c r="W117" s="167" t="s">
        <v>67</v>
      </c>
      <c r="AF117" s="23"/>
    </row>
    <row r="118" spans="1:32" ht="26.25" customHeight="1">
      <c r="A118" s="201"/>
      <c r="B118" s="8"/>
      <c r="Q118" s="2"/>
      <c r="R118" s="2"/>
      <c r="S118" s="2"/>
      <c r="T118" s="91">
        <f>U118/R5</f>
        <v>0.753770719365937</v>
      </c>
      <c r="U118" s="95">
        <f>P46+P33+P21+P16+P13</f>
        <v>101000000</v>
      </c>
      <c r="V118" s="76" t="s">
        <v>50</v>
      </c>
      <c r="W118" s="167"/>
      <c r="AF118" s="23"/>
    </row>
    <row r="119" spans="1:32" ht="26.25" customHeight="1">
      <c r="A119" s="12"/>
      <c r="B119" s="8"/>
      <c r="P119" s="2"/>
      <c r="Q119" s="2"/>
      <c r="R119" s="2"/>
      <c r="S119" s="2"/>
      <c r="T119" s="91">
        <f>U119/R5</f>
        <v>0</v>
      </c>
      <c r="U119" s="92">
        <f>P90+P87</f>
        <v>0</v>
      </c>
      <c r="V119" s="93" t="s">
        <v>49</v>
      </c>
      <c r="W119" s="167" t="s">
        <v>74</v>
      </c>
      <c r="AF119" s="23"/>
    </row>
    <row r="120" spans="1:32" ht="26.25" customHeight="1">
      <c r="A120" s="12"/>
      <c r="B120" s="8"/>
      <c r="Q120" s="2"/>
      <c r="R120" s="2"/>
      <c r="S120" s="2"/>
      <c r="T120" s="91">
        <f>U120/R5</f>
        <v>0.15075414387318742</v>
      </c>
      <c r="U120" s="95">
        <f>P91+P88</f>
        <v>20200000</v>
      </c>
      <c r="V120" s="76" t="s">
        <v>50</v>
      </c>
      <c r="W120" s="167"/>
      <c r="AF120" s="23"/>
    </row>
    <row r="121" spans="1:32" ht="26.25" customHeight="1">
      <c r="A121" s="12"/>
      <c r="B121" s="8"/>
      <c r="Q121" s="2"/>
      <c r="R121" s="2"/>
      <c r="S121" s="2"/>
      <c r="T121" s="91">
        <f>U121/R5</f>
        <v>0.0009179584008119827</v>
      </c>
      <c r="U121" s="92">
        <f>P106+P103+P100</f>
        <v>123000</v>
      </c>
      <c r="V121" s="93" t="s">
        <v>49</v>
      </c>
      <c r="W121" s="167" t="s">
        <v>70</v>
      </c>
      <c r="AF121" s="23"/>
    </row>
    <row r="122" spans="1:32" ht="26.25" customHeight="1">
      <c r="A122" s="12"/>
      <c r="B122" s="8"/>
      <c r="Q122" s="2"/>
      <c r="R122" s="2"/>
      <c r="S122" s="2"/>
      <c r="T122" s="91">
        <f>U122/R5</f>
        <v>0.002238922928809714</v>
      </c>
      <c r="U122" s="95">
        <f>P107+P104+P101</f>
        <v>300000</v>
      </c>
      <c r="V122" s="76" t="s">
        <v>50</v>
      </c>
      <c r="W122" s="167"/>
      <c r="AF122" s="23"/>
    </row>
    <row r="123" spans="1:32" ht="26.25" customHeight="1">
      <c r="A123" s="12"/>
      <c r="B123" s="8"/>
      <c r="Q123" s="2"/>
      <c r="R123" s="2"/>
      <c r="S123" s="2"/>
      <c r="T123" s="91">
        <f>U123/R5</f>
        <v>0</v>
      </c>
      <c r="U123" s="92">
        <f>P97+P94</f>
        <v>0</v>
      </c>
      <c r="V123" s="93" t="s">
        <v>49</v>
      </c>
      <c r="W123" s="167" t="s">
        <v>142</v>
      </c>
      <c r="AF123" s="23"/>
    </row>
    <row r="124" spans="1:32" ht="26.25" customHeight="1">
      <c r="A124" s="12"/>
      <c r="B124" s="8"/>
      <c r="Q124" s="2"/>
      <c r="R124" s="2"/>
      <c r="S124" s="2"/>
      <c r="T124" s="91">
        <f>U124/R5</f>
        <v>0.00597046114349257</v>
      </c>
      <c r="U124" s="95">
        <f>P98+P95</f>
        <v>800000</v>
      </c>
      <c r="V124" s="76" t="s">
        <v>50</v>
      </c>
      <c r="W124" s="167"/>
      <c r="AF124" s="23"/>
    </row>
    <row r="125" spans="1:32" ht="26.25" customHeight="1">
      <c r="A125" s="12"/>
      <c r="B125" s="8"/>
      <c r="Q125" s="2"/>
      <c r="R125" s="2"/>
      <c r="S125" s="2"/>
      <c r="T125" s="91">
        <f>U125/R5</f>
        <v>0</v>
      </c>
      <c r="U125" s="92">
        <f>P25</f>
        <v>0</v>
      </c>
      <c r="V125" s="93" t="s">
        <v>49</v>
      </c>
      <c r="W125" s="167" t="s">
        <v>89</v>
      </c>
      <c r="AF125" s="23"/>
    </row>
    <row r="126" spans="1:32" ht="26.25" customHeight="1">
      <c r="A126" s="12"/>
      <c r="B126" s="8"/>
      <c r="Q126" s="2"/>
      <c r="R126" s="2"/>
      <c r="S126" s="2"/>
      <c r="T126" s="91">
        <f>U126/R5</f>
        <v>0.0026867075145716565</v>
      </c>
      <c r="U126" s="95">
        <f>P26</f>
        <v>360000</v>
      </c>
      <c r="V126" s="76" t="s">
        <v>50</v>
      </c>
      <c r="W126" s="167"/>
      <c r="AF126" s="23"/>
    </row>
    <row r="127" spans="1:32" ht="26.25" customHeight="1">
      <c r="A127" s="12"/>
      <c r="B127" s="8"/>
      <c r="Q127" s="2"/>
      <c r="R127" s="2"/>
      <c r="S127" s="2"/>
      <c r="T127" s="91">
        <f>U127/R5</f>
        <v>0</v>
      </c>
      <c r="U127" s="92">
        <f>P68+P65+P60+P55+P50+P42+P37</f>
        <v>0</v>
      </c>
      <c r="V127" s="93" t="s">
        <v>49</v>
      </c>
      <c r="W127" s="167" t="s">
        <v>98</v>
      </c>
      <c r="AF127" s="23"/>
    </row>
    <row r="128" spans="1:32" ht="26.25" customHeight="1">
      <c r="A128" s="12"/>
      <c r="B128" s="8"/>
      <c r="Q128" s="2"/>
      <c r="R128" s="2"/>
      <c r="S128" s="2"/>
      <c r="T128" s="91">
        <f>U128/R5</f>
        <v>0.021419029352279597</v>
      </c>
      <c r="U128" s="95">
        <f>P69+P66+P61+P56+P51+P43+P38</f>
        <v>2870000</v>
      </c>
      <c r="V128" s="76" t="s">
        <v>50</v>
      </c>
      <c r="W128" s="167"/>
      <c r="AF128" s="23"/>
    </row>
    <row r="129" spans="1:32" ht="26.25" customHeight="1">
      <c r="A129" s="12"/>
      <c r="B129" s="8"/>
      <c r="Q129" s="2"/>
      <c r="R129" s="2"/>
      <c r="S129" s="2"/>
      <c r="T129" s="91">
        <f>U129/R5</f>
        <v>0</v>
      </c>
      <c r="U129" s="92">
        <f>P84+P79+P76+P27</f>
        <v>0</v>
      </c>
      <c r="V129" s="93" t="s">
        <v>49</v>
      </c>
      <c r="W129" s="167" t="s">
        <v>90</v>
      </c>
      <c r="AF129" s="23"/>
    </row>
    <row r="130" spans="1:32" ht="26.25" customHeight="1">
      <c r="A130" s="12"/>
      <c r="B130" s="8"/>
      <c r="Q130" s="2"/>
      <c r="R130" s="2"/>
      <c r="S130" s="2"/>
      <c r="T130" s="91">
        <f>U130/R5</f>
        <v>0.03319576395781869</v>
      </c>
      <c r="U130" s="95">
        <f>P85+P80+P77+P28</f>
        <v>4448000</v>
      </c>
      <c r="V130" s="76" t="s">
        <v>50</v>
      </c>
      <c r="W130" s="167"/>
      <c r="AF130" s="23"/>
    </row>
    <row r="131" spans="1:32" ht="26.25" customHeight="1">
      <c r="A131" s="12"/>
      <c r="B131" s="8"/>
      <c r="Q131" s="2"/>
      <c r="R131" s="2"/>
      <c r="S131" s="2"/>
      <c r="T131" s="91">
        <f>U131/R5</f>
        <v>0</v>
      </c>
      <c r="U131" s="92">
        <f>P111</f>
        <v>0</v>
      </c>
      <c r="V131" s="93" t="s">
        <v>49</v>
      </c>
      <c r="W131" s="167" t="s">
        <v>159</v>
      </c>
      <c r="AF131" s="23"/>
    </row>
    <row r="132" spans="1:32" ht="26.25" customHeight="1">
      <c r="A132" s="12"/>
      <c r="B132" s="8"/>
      <c r="Q132" s="2"/>
      <c r="R132" s="2"/>
      <c r="S132" s="2"/>
      <c r="T132" s="91">
        <f>U132/R5</f>
        <v>0.00806012254371497</v>
      </c>
      <c r="U132" s="95">
        <f>P112</f>
        <v>1080000</v>
      </c>
      <c r="V132" s="76" t="s">
        <v>50</v>
      </c>
      <c r="W132" s="167"/>
      <c r="AF132" s="23"/>
    </row>
    <row r="133" spans="1:32" ht="26.25" customHeight="1">
      <c r="A133" s="12"/>
      <c r="B133" s="8"/>
      <c r="Q133" s="2"/>
      <c r="R133" s="2"/>
      <c r="S133" s="2"/>
      <c r="T133" s="91">
        <f>U133/R5</f>
        <v>0</v>
      </c>
      <c r="U133" s="92">
        <f>P73</f>
        <v>0</v>
      </c>
      <c r="V133" s="93" t="s">
        <v>49</v>
      </c>
      <c r="W133" s="167" t="s">
        <v>161</v>
      </c>
      <c r="AF133" s="23"/>
    </row>
    <row r="134" spans="1:32" ht="26.25" customHeight="1">
      <c r="A134" s="12"/>
      <c r="B134" s="8"/>
      <c r="Q134" s="2"/>
      <c r="R134" s="2"/>
      <c r="S134" s="2"/>
      <c r="T134" s="91">
        <f>U134/R5</f>
        <v>0.0039927458897106565</v>
      </c>
      <c r="U134" s="95">
        <f>P74</f>
        <v>535000</v>
      </c>
      <c r="V134" s="76" t="s">
        <v>50</v>
      </c>
      <c r="W134" s="167"/>
      <c r="AF134" s="23"/>
    </row>
    <row r="135" spans="1:23" ht="26.25" customHeight="1">
      <c r="A135" s="16"/>
      <c r="B135" s="8"/>
      <c r="Q135" s="2"/>
      <c r="R135" s="2"/>
      <c r="S135" s="2"/>
      <c r="T135" s="96">
        <f>U135/R5</f>
        <v>0.005821199614905256</v>
      </c>
      <c r="U135" s="97">
        <f>M109+M106+M103+M100+M94+M97+M90+M87+M82+M79+M76+M71+M68+M63+M58+M53+M48+M45+M40+M35+M30+M23+M18+M15+M12</f>
        <v>780000</v>
      </c>
      <c r="V135" s="162" t="s">
        <v>60</v>
      </c>
      <c r="W135" s="163"/>
    </row>
    <row r="136" spans="1:23" ht="26.25" customHeight="1">
      <c r="A136" s="12"/>
      <c r="B136" s="8"/>
      <c r="O136" s="17"/>
      <c r="Q136" s="2"/>
      <c r="R136" s="2"/>
      <c r="S136" s="2"/>
      <c r="T136" s="96">
        <f>U136/R5</f>
        <v>0.9941788003850948</v>
      </c>
      <c r="U136" s="98">
        <f>M111+M107+M104+M101+M98+M95+M91+M88+M84+M80+M77+M73+M69+M65+M60+M55+M50+M46+M42+M37+M32+M26+M20+M16+M13</f>
        <v>133213000</v>
      </c>
      <c r="V136" s="169" t="s">
        <v>61</v>
      </c>
      <c r="W136" s="170"/>
    </row>
    <row r="137" spans="1:18" ht="26.25" customHeight="1">
      <c r="A137" s="7"/>
      <c r="B137" s="7"/>
      <c r="R137" s="2"/>
    </row>
    <row r="138" spans="1:23" ht="26.25" customHeight="1" thickBot="1">
      <c r="A138" s="200"/>
      <c r="B138" s="8"/>
      <c r="D138" s="6"/>
      <c r="E138" s="6"/>
      <c r="U138" s="90" t="s">
        <v>52</v>
      </c>
      <c r="V138" s="90" t="s">
        <v>51</v>
      </c>
      <c r="W138" s="165" t="s">
        <v>58</v>
      </c>
    </row>
    <row r="139" spans="1:23" ht="26.25" customHeight="1" thickBot="1">
      <c r="A139" s="200"/>
      <c r="B139" s="7"/>
      <c r="D139" s="2"/>
      <c r="E139" s="2"/>
      <c r="T139" s="13"/>
      <c r="U139" s="99">
        <f>V139/R5</f>
        <v>0</v>
      </c>
      <c r="V139" s="100">
        <f>I109+I106+I103+I100+I97+I94+I90+I87+I82+I79+I76+I71+I68+I63+I58+I53+I48+I45+I40+I35+I30+I23+I18+I15+I12</f>
        <v>0</v>
      </c>
      <c r="W139" s="166"/>
    </row>
    <row r="140" ht="49.5" customHeight="1">
      <c r="V140" s="14"/>
    </row>
    <row r="141" ht="49.5" customHeight="1">
      <c r="V141" s="2"/>
    </row>
  </sheetData>
  <sheetProtection/>
  <mergeCells count="516">
    <mergeCell ref="W99:W101"/>
    <mergeCell ref="M40:M41"/>
    <mergeCell ref="B39:B43"/>
    <mergeCell ref="M82:M83"/>
    <mergeCell ref="N82:N83"/>
    <mergeCell ref="L82:L83"/>
    <mergeCell ref="N84:N85"/>
    <mergeCell ref="M84:M85"/>
    <mergeCell ref="L84:L85"/>
    <mergeCell ref="G39:G43"/>
    <mergeCell ref="F39:F43"/>
    <mergeCell ref="V39:V43"/>
    <mergeCell ref="U39:U43"/>
    <mergeCell ref="T39:T43"/>
    <mergeCell ref="S39:S41"/>
    <mergeCell ref="R39:R43"/>
    <mergeCell ref="S42:S43"/>
    <mergeCell ref="K40:K43"/>
    <mergeCell ref="L40:L41"/>
    <mergeCell ref="A108:A112"/>
    <mergeCell ref="N40:N41"/>
    <mergeCell ref="L42:L43"/>
    <mergeCell ref="M42:M43"/>
    <mergeCell ref="N42:N43"/>
    <mergeCell ref="D39:D43"/>
    <mergeCell ref="E44:E46"/>
    <mergeCell ref="D44:D46"/>
    <mergeCell ref="C39:C43"/>
    <mergeCell ref="H40:H43"/>
    <mergeCell ref="U44:U46"/>
    <mergeCell ref="T44:T46"/>
    <mergeCell ref="S44:S46"/>
    <mergeCell ref="R44:R46"/>
    <mergeCell ref="G44:G46"/>
    <mergeCell ref="F44:F46"/>
    <mergeCell ref="K45:K46"/>
    <mergeCell ref="N35:N36"/>
    <mergeCell ref="G34:G38"/>
    <mergeCell ref="F34:F38"/>
    <mergeCell ref="E34:E38"/>
    <mergeCell ref="D34:D38"/>
    <mergeCell ref="C34:C38"/>
    <mergeCell ref="M35:M36"/>
    <mergeCell ref="L37:L38"/>
    <mergeCell ref="M37:M38"/>
    <mergeCell ref="L35:L36"/>
    <mergeCell ref="B34:B38"/>
    <mergeCell ref="H45:H46"/>
    <mergeCell ref="I45:I46"/>
    <mergeCell ref="V34:V38"/>
    <mergeCell ref="U34:U38"/>
    <mergeCell ref="T34:T38"/>
    <mergeCell ref="S34:S36"/>
    <mergeCell ref="S37:S38"/>
    <mergeCell ref="R34:R38"/>
    <mergeCell ref="N37:N38"/>
    <mergeCell ref="A105:A107"/>
    <mergeCell ref="B47:B51"/>
    <mergeCell ref="B29:B33"/>
    <mergeCell ref="H35:H38"/>
    <mergeCell ref="I35:I38"/>
    <mergeCell ref="K35:K38"/>
    <mergeCell ref="C44:C46"/>
    <mergeCell ref="B44:B46"/>
    <mergeCell ref="E39:E43"/>
    <mergeCell ref="F29:F33"/>
    <mergeCell ref="T47:T51"/>
    <mergeCell ref="U47:U51"/>
    <mergeCell ref="V47:V51"/>
    <mergeCell ref="G47:G51"/>
    <mergeCell ref="F47:F51"/>
    <mergeCell ref="E47:E51"/>
    <mergeCell ref="K48:K51"/>
    <mergeCell ref="L48:L49"/>
    <mergeCell ref="R47:R51"/>
    <mergeCell ref="S47:S49"/>
    <mergeCell ref="E29:E33"/>
    <mergeCell ref="D29:D33"/>
    <mergeCell ref="C29:C33"/>
    <mergeCell ref="V29:V33"/>
    <mergeCell ref="G29:G33"/>
    <mergeCell ref="H30:H33"/>
    <mergeCell ref="K30:K33"/>
    <mergeCell ref="H63:H66"/>
    <mergeCell ref="S62:S64"/>
    <mergeCell ref="S65:S66"/>
    <mergeCell ref="I30:I33"/>
    <mergeCell ref="L30:L31"/>
    <mergeCell ref="L32:L33"/>
    <mergeCell ref="L63:L64"/>
    <mergeCell ref="N65:N66"/>
    <mergeCell ref="M65:M66"/>
    <mergeCell ref="I40:I43"/>
    <mergeCell ref="F89:F91"/>
    <mergeCell ref="K63:K66"/>
    <mergeCell ref="A99:A101"/>
    <mergeCell ref="A102:A104"/>
    <mergeCell ref="I63:I66"/>
    <mergeCell ref="N18:N19"/>
    <mergeCell ref="L20:L21"/>
    <mergeCell ref="M20:M21"/>
    <mergeCell ref="N20:N21"/>
    <mergeCell ref="L58:L59"/>
    <mergeCell ref="B93:B95"/>
    <mergeCell ref="C89:C91"/>
    <mergeCell ref="C93:C95"/>
    <mergeCell ref="I100:I101"/>
    <mergeCell ref="K90:K91"/>
    <mergeCell ref="V89:V91"/>
    <mergeCell ref="U89:U91"/>
    <mergeCell ref="T89:T91"/>
    <mergeCell ref="R89:R91"/>
    <mergeCell ref="G89:G91"/>
    <mergeCell ref="C67:C69"/>
    <mergeCell ref="C57:C61"/>
    <mergeCell ref="C62:C66"/>
    <mergeCell ref="G62:G66"/>
    <mergeCell ref="F62:F66"/>
    <mergeCell ref="T93:T95"/>
    <mergeCell ref="E89:E91"/>
    <mergeCell ref="D89:D91"/>
    <mergeCell ref="I90:I91"/>
    <mergeCell ref="H90:H91"/>
    <mergeCell ref="V57:V61"/>
    <mergeCell ref="F57:F61"/>
    <mergeCell ref="G67:G69"/>
    <mergeCell ref="F67:F69"/>
    <mergeCell ref="E67:E69"/>
    <mergeCell ref="D67:D69"/>
    <mergeCell ref="L65:L66"/>
    <mergeCell ref="S57:S59"/>
    <mergeCell ref="S60:S61"/>
    <mergeCell ref="T57:T61"/>
    <mergeCell ref="K58:K61"/>
    <mergeCell ref="I58:I61"/>
    <mergeCell ref="B57:B61"/>
    <mergeCell ref="G57:G61"/>
    <mergeCell ref="D47:D51"/>
    <mergeCell ref="C47:C51"/>
    <mergeCell ref="H48:H51"/>
    <mergeCell ref="I48:I51"/>
    <mergeCell ref="E52:E56"/>
    <mergeCell ref="D52:D56"/>
    <mergeCell ref="S50:S51"/>
    <mergeCell ref="B52:B56"/>
    <mergeCell ref="K53:K56"/>
    <mergeCell ref="L53:L54"/>
    <mergeCell ref="N55:N56"/>
    <mergeCell ref="M55:M56"/>
    <mergeCell ref="G52:G56"/>
    <mergeCell ref="F52:F56"/>
    <mergeCell ref="I53:I56"/>
    <mergeCell ref="H53:H56"/>
    <mergeCell ref="R57:R61"/>
    <mergeCell ref="M58:M59"/>
    <mergeCell ref="N58:N59"/>
    <mergeCell ref="N60:N61"/>
    <mergeCell ref="V52:V56"/>
    <mergeCell ref="U52:U56"/>
    <mergeCell ref="T52:T56"/>
    <mergeCell ref="R52:R56"/>
    <mergeCell ref="S52:S54"/>
    <mergeCell ref="S55:S56"/>
    <mergeCell ref="V22:V28"/>
    <mergeCell ref="M30:M31"/>
    <mergeCell ref="N30:N31"/>
    <mergeCell ref="M32:M33"/>
    <mergeCell ref="N32:N33"/>
    <mergeCell ref="S29:S31"/>
    <mergeCell ref="S32:S33"/>
    <mergeCell ref="T29:T33"/>
    <mergeCell ref="S22:S24"/>
    <mergeCell ref="C17:C21"/>
    <mergeCell ref="T22:T28"/>
    <mergeCell ref="K23:K28"/>
    <mergeCell ref="I23:I28"/>
    <mergeCell ref="H23:H28"/>
    <mergeCell ref="G22:G28"/>
    <mergeCell ref="F22:F28"/>
    <mergeCell ref="V17:V21"/>
    <mergeCell ref="R17:R21"/>
    <mergeCell ref="S17:S19"/>
    <mergeCell ref="L18:L19"/>
    <mergeCell ref="M18:M19"/>
    <mergeCell ref="S20:S21"/>
    <mergeCell ref="K15:K16"/>
    <mergeCell ref="I18:I21"/>
    <mergeCell ref="R22:R28"/>
    <mergeCell ref="G17:G21"/>
    <mergeCell ref="T17:T21"/>
    <mergeCell ref="U17:U21"/>
    <mergeCell ref="U22:U28"/>
    <mergeCell ref="F14:F16"/>
    <mergeCell ref="E14:E16"/>
    <mergeCell ref="D14:D16"/>
    <mergeCell ref="C14:C16"/>
    <mergeCell ref="I15:I16"/>
    <mergeCell ref="H15:H16"/>
    <mergeCell ref="G14:G16"/>
    <mergeCell ref="V14:V16"/>
    <mergeCell ref="U14:U16"/>
    <mergeCell ref="T14:T16"/>
    <mergeCell ref="S14:S16"/>
    <mergeCell ref="N63:N64"/>
    <mergeCell ref="R29:R33"/>
    <mergeCell ref="U29:U33"/>
    <mergeCell ref="N48:N49"/>
    <mergeCell ref="N50:N51"/>
    <mergeCell ref="R14:R16"/>
    <mergeCell ref="A47:A51"/>
    <mergeCell ref="A52:A56"/>
    <mergeCell ref="A57:A61"/>
    <mergeCell ref="A62:A66"/>
    <mergeCell ref="A67:A69"/>
    <mergeCell ref="V11:V13"/>
    <mergeCell ref="G11:G13"/>
    <mergeCell ref="F11:F13"/>
    <mergeCell ref="E11:E13"/>
    <mergeCell ref="D11:D13"/>
    <mergeCell ref="A39:A43"/>
    <mergeCell ref="M26:M28"/>
    <mergeCell ref="L26:L28"/>
    <mergeCell ref="S25:S26"/>
    <mergeCell ref="H18:H21"/>
    <mergeCell ref="A44:A46"/>
    <mergeCell ref="K18:K21"/>
    <mergeCell ref="F17:F21"/>
    <mergeCell ref="E17:E21"/>
    <mergeCell ref="D17:D21"/>
    <mergeCell ref="A2:Q2"/>
    <mergeCell ref="Z22:AA22"/>
    <mergeCell ref="Z17:AA18"/>
    <mergeCell ref="Z20:AA21"/>
    <mergeCell ref="A29:A33"/>
    <mergeCell ref="A34:A38"/>
    <mergeCell ref="C11:C13"/>
    <mergeCell ref="T11:T13"/>
    <mergeCell ref="U11:U13"/>
    <mergeCell ref="S11:S13"/>
    <mergeCell ref="A1:Q1"/>
    <mergeCell ref="A4:Q4"/>
    <mergeCell ref="U3:V3"/>
    <mergeCell ref="R3:T3"/>
    <mergeCell ref="U2:V2"/>
    <mergeCell ref="R2:T2"/>
    <mergeCell ref="U1:V1"/>
    <mergeCell ref="R1:T1"/>
    <mergeCell ref="U4:V4"/>
    <mergeCell ref="A3:Q3"/>
    <mergeCell ref="U108:U112"/>
    <mergeCell ref="W133:W134"/>
    <mergeCell ref="U5:V5"/>
    <mergeCell ref="R5:T5"/>
    <mergeCell ref="R4:T4"/>
    <mergeCell ref="A5:Q5"/>
    <mergeCell ref="K12:K13"/>
    <mergeCell ref="I12:I13"/>
    <mergeCell ref="H12:H13"/>
    <mergeCell ref="R11:R13"/>
    <mergeCell ref="W123:W124"/>
    <mergeCell ref="W125:W126"/>
    <mergeCell ref="W127:W128"/>
    <mergeCell ref="W129:W130"/>
    <mergeCell ref="W117:W118"/>
    <mergeCell ref="W119:W120"/>
    <mergeCell ref="W121:W122"/>
    <mergeCell ref="K68:K69"/>
    <mergeCell ref="H100:H101"/>
    <mergeCell ref="H97:H98"/>
    <mergeCell ref="I71:I74"/>
    <mergeCell ref="K71:K74"/>
    <mergeCell ref="W115:W116"/>
    <mergeCell ref="H103:H104"/>
    <mergeCell ref="K106:K107"/>
    <mergeCell ref="U93:U95"/>
    <mergeCell ref="V93:V95"/>
    <mergeCell ref="M63:M64"/>
    <mergeCell ref="I97:I98"/>
    <mergeCell ref="S105:S107"/>
    <mergeCell ref="R96:R98"/>
    <mergeCell ref="I68:I69"/>
    <mergeCell ref="K97:K98"/>
    <mergeCell ref="R105:R107"/>
    <mergeCell ref="R67:R69"/>
    <mergeCell ref="R86:R88"/>
    <mergeCell ref="S89:S91"/>
    <mergeCell ref="L60:L61"/>
    <mergeCell ref="M48:M49"/>
    <mergeCell ref="L50:L51"/>
    <mergeCell ref="M50:M51"/>
    <mergeCell ref="N53:N54"/>
    <mergeCell ref="M53:M54"/>
    <mergeCell ref="M60:M61"/>
    <mergeCell ref="L55:L56"/>
    <mergeCell ref="A92:V92"/>
    <mergeCell ref="B89:B91"/>
    <mergeCell ref="T105:T107"/>
    <mergeCell ref="A96:A98"/>
    <mergeCell ref="H58:H61"/>
    <mergeCell ref="H68:H69"/>
    <mergeCell ref="S99:S101"/>
    <mergeCell ref="S96:S98"/>
    <mergeCell ref="S67:S69"/>
    <mergeCell ref="K103:K104"/>
    <mergeCell ref="G99:G101"/>
    <mergeCell ref="C99:C101"/>
    <mergeCell ref="F105:F107"/>
    <mergeCell ref="E105:E107"/>
    <mergeCell ref="D105:D107"/>
    <mergeCell ref="E102:E104"/>
    <mergeCell ref="C105:C107"/>
    <mergeCell ref="G102:G104"/>
    <mergeCell ref="G105:G107"/>
    <mergeCell ref="F102:F104"/>
    <mergeCell ref="A138:A139"/>
    <mergeCell ref="A115:A116"/>
    <mergeCell ref="A117:A118"/>
    <mergeCell ref="V99:V101"/>
    <mergeCell ref="U99:U101"/>
    <mergeCell ref="R102:R104"/>
    <mergeCell ref="R99:R101"/>
    <mergeCell ref="T99:T101"/>
    <mergeCell ref="V102:V104"/>
    <mergeCell ref="U102:U104"/>
    <mergeCell ref="D8:F8"/>
    <mergeCell ref="H8:K9"/>
    <mergeCell ref="U96:U98"/>
    <mergeCell ref="V105:V107"/>
    <mergeCell ref="U105:U107"/>
    <mergeCell ref="T102:T104"/>
    <mergeCell ref="H106:H107"/>
    <mergeCell ref="I103:I104"/>
    <mergeCell ref="I106:I107"/>
    <mergeCell ref="S102:S104"/>
    <mergeCell ref="B62:B66"/>
    <mergeCell ref="A93:A95"/>
    <mergeCell ref="A6:V6"/>
    <mergeCell ref="A10:V10"/>
    <mergeCell ref="O8:Q9"/>
    <mergeCell ref="S8:S9"/>
    <mergeCell ref="R8:R9"/>
    <mergeCell ref="C8:C9"/>
    <mergeCell ref="L8:N9"/>
    <mergeCell ref="G8:G9"/>
    <mergeCell ref="D62:D66"/>
    <mergeCell ref="G96:G98"/>
    <mergeCell ref="K100:K101"/>
    <mergeCell ref="A7:V7"/>
    <mergeCell ref="A8:A9"/>
    <mergeCell ref="B8:B9"/>
    <mergeCell ref="V96:V98"/>
    <mergeCell ref="V8:V9"/>
    <mergeCell ref="U8:U9"/>
    <mergeCell ref="T8:T9"/>
    <mergeCell ref="E108:E112"/>
    <mergeCell ref="D108:D112"/>
    <mergeCell ref="C108:C112"/>
    <mergeCell ref="B105:B107"/>
    <mergeCell ref="B108:B112"/>
    <mergeCell ref="F99:F101"/>
    <mergeCell ref="E99:E101"/>
    <mergeCell ref="D99:D101"/>
    <mergeCell ref="B99:B101"/>
    <mergeCell ref="C102:C104"/>
    <mergeCell ref="B96:B98"/>
    <mergeCell ref="C96:C98"/>
    <mergeCell ref="F96:F98"/>
    <mergeCell ref="E96:E98"/>
    <mergeCell ref="D96:D98"/>
    <mergeCell ref="D102:D104"/>
    <mergeCell ref="B102:B104"/>
    <mergeCell ref="B11:B13"/>
    <mergeCell ref="E57:E61"/>
    <mergeCell ref="D57:D61"/>
    <mergeCell ref="B17:B21"/>
    <mergeCell ref="B14:B16"/>
    <mergeCell ref="E22:E28"/>
    <mergeCell ref="B22:B28"/>
    <mergeCell ref="C52:C56"/>
    <mergeCell ref="D22:D28"/>
    <mergeCell ref="C22:C28"/>
    <mergeCell ref="W138:W139"/>
    <mergeCell ref="W131:W132"/>
    <mergeCell ref="B67:B69"/>
    <mergeCell ref="E62:E66"/>
    <mergeCell ref="V136:W136"/>
    <mergeCell ref="V78:V80"/>
    <mergeCell ref="U70:U74"/>
    <mergeCell ref="T70:T74"/>
    <mergeCell ref="S70:S72"/>
    <mergeCell ref="S73:S74"/>
    <mergeCell ref="Z27:AA27"/>
    <mergeCell ref="Z28:AA28"/>
    <mergeCell ref="S27:S28"/>
    <mergeCell ref="V135:W135"/>
    <mergeCell ref="U75:U77"/>
    <mergeCell ref="T62:T66"/>
    <mergeCell ref="U62:U66"/>
    <mergeCell ref="V44:V46"/>
    <mergeCell ref="V70:V74"/>
    <mergeCell ref="T96:T98"/>
    <mergeCell ref="R70:R74"/>
    <mergeCell ref="V62:V66"/>
    <mergeCell ref="V67:V69"/>
    <mergeCell ref="U67:U69"/>
    <mergeCell ref="T67:T69"/>
    <mergeCell ref="R62:R66"/>
    <mergeCell ref="U57:U61"/>
    <mergeCell ref="B70:B74"/>
    <mergeCell ref="N71:N72"/>
    <mergeCell ref="M71:M72"/>
    <mergeCell ref="L71:L72"/>
    <mergeCell ref="N73:N74"/>
    <mergeCell ref="M73:M74"/>
    <mergeCell ref="L73:L74"/>
    <mergeCell ref="H71:H74"/>
    <mergeCell ref="D70:D74"/>
    <mergeCell ref="G70:G74"/>
    <mergeCell ref="I76:I77"/>
    <mergeCell ref="C70:C74"/>
    <mergeCell ref="F70:F74"/>
    <mergeCell ref="E70:E74"/>
    <mergeCell ref="D75:D77"/>
    <mergeCell ref="C75:C77"/>
    <mergeCell ref="E75:E77"/>
    <mergeCell ref="S75:S77"/>
    <mergeCell ref="R75:R77"/>
    <mergeCell ref="T75:T77"/>
    <mergeCell ref="K76:K77"/>
    <mergeCell ref="H76:H77"/>
    <mergeCell ref="G75:G77"/>
    <mergeCell ref="F78:F80"/>
    <mergeCell ref="E78:E80"/>
    <mergeCell ref="D78:D80"/>
    <mergeCell ref="B75:B77"/>
    <mergeCell ref="F75:F77"/>
    <mergeCell ref="B78:B80"/>
    <mergeCell ref="H82:H85"/>
    <mergeCell ref="I82:I85"/>
    <mergeCell ref="K82:K85"/>
    <mergeCell ref="G81:G85"/>
    <mergeCell ref="F81:F85"/>
    <mergeCell ref="E81:E85"/>
    <mergeCell ref="G78:G80"/>
    <mergeCell ref="C78:C80"/>
    <mergeCell ref="T81:T85"/>
    <mergeCell ref="R81:R85"/>
    <mergeCell ref="S81:S83"/>
    <mergeCell ref="S84:S85"/>
    <mergeCell ref="H79:H80"/>
    <mergeCell ref="T78:T80"/>
    <mergeCell ref="R78:R80"/>
    <mergeCell ref="S78:S80"/>
    <mergeCell ref="U78:U80"/>
    <mergeCell ref="C81:C85"/>
    <mergeCell ref="B81:B85"/>
    <mergeCell ref="S93:S95"/>
    <mergeCell ref="G93:G95"/>
    <mergeCell ref="F93:F95"/>
    <mergeCell ref="E93:E95"/>
    <mergeCell ref="D93:D95"/>
    <mergeCell ref="D81:D85"/>
    <mergeCell ref="F86:F88"/>
    <mergeCell ref="V86:V88"/>
    <mergeCell ref="U81:U85"/>
    <mergeCell ref="H94:H95"/>
    <mergeCell ref="I94:I95"/>
    <mergeCell ref="K94:K95"/>
    <mergeCell ref="V75:V77"/>
    <mergeCell ref="S86:S88"/>
    <mergeCell ref="V81:V85"/>
    <mergeCell ref="U86:U88"/>
    <mergeCell ref="T86:T88"/>
    <mergeCell ref="D86:D88"/>
    <mergeCell ref="C86:C88"/>
    <mergeCell ref="B86:B88"/>
    <mergeCell ref="H87:H88"/>
    <mergeCell ref="E86:E88"/>
    <mergeCell ref="K87:K88"/>
    <mergeCell ref="G86:G88"/>
    <mergeCell ref="V108:V112"/>
    <mergeCell ref="I109:I112"/>
    <mergeCell ref="H109:H112"/>
    <mergeCell ref="K109:K112"/>
    <mergeCell ref="M109:M110"/>
    <mergeCell ref="L109:L110"/>
    <mergeCell ref="L111:L112"/>
    <mergeCell ref="S108:S110"/>
    <mergeCell ref="S111:S112"/>
    <mergeCell ref="T108:T112"/>
    <mergeCell ref="G108:G112"/>
    <mergeCell ref="F108:F112"/>
    <mergeCell ref="R108:R112"/>
    <mergeCell ref="R93:R95"/>
    <mergeCell ref="I79:I80"/>
    <mergeCell ref="K79:K80"/>
    <mergeCell ref="I87:I88"/>
    <mergeCell ref="N111:N112"/>
    <mergeCell ref="M111:M112"/>
    <mergeCell ref="N109:N110"/>
    <mergeCell ref="Z12:AA13"/>
    <mergeCell ref="X11:AA11"/>
    <mergeCell ref="A11:A13"/>
    <mergeCell ref="A14:A16"/>
    <mergeCell ref="A17:A21"/>
    <mergeCell ref="A22:A28"/>
    <mergeCell ref="N23:N25"/>
    <mergeCell ref="M23:M25"/>
    <mergeCell ref="L23:L25"/>
    <mergeCell ref="N26:N28"/>
    <mergeCell ref="A70:A74"/>
    <mergeCell ref="A75:A77"/>
    <mergeCell ref="A78:A80"/>
    <mergeCell ref="A81:A85"/>
    <mergeCell ref="A86:A88"/>
    <mergeCell ref="A89:A9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8"/>
  <sheetViews>
    <sheetView showZeros="0" zoomScale="60" zoomScaleNormal="60" zoomScalePageLayoutView="0" workbookViewId="0" topLeftCell="A1">
      <selection activeCell="D5" sqref="D5:D14"/>
    </sheetView>
  </sheetViews>
  <sheetFormatPr defaultColWidth="11.421875" defaultRowHeight="44.25" customHeight="1"/>
  <cols>
    <col min="1" max="2" width="20.57421875" style="20" customWidth="1"/>
    <col min="3" max="3" width="12.7109375" style="20" customWidth="1"/>
    <col min="4" max="4" width="25.140625" style="20" bestFit="1" customWidth="1"/>
    <col min="5" max="5" width="20.140625" style="20" customWidth="1"/>
    <col min="6" max="6" width="18.7109375" style="20" customWidth="1"/>
    <col min="7" max="7" width="13.7109375" style="20" customWidth="1"/>
    <col min="8" max="8" width="19.00390625" style="20" customWidth="1"/>
    <col min="9" max="9" width="17.28125" style="19" customWidth="1"/>
    <col min="10" max="10" width="18.7109375" style="19" customWidth="1"/>
    <col min="11" max="11" width="13.421875" style="19" customWidth="1"/>
    <col min="12" max="12" width="16.140625" style="19" customWidth="1"/>
    <col min="13" max="16" width="18.7109375" style="19" customWidth="1"/>
    <col min="17" max="17" width="18.28125" style="19" customWidth="1"/>
    <col min="18" max="18" width="18.7109375" style="19" customWidth="1"/>
    <col min="19" max="19" width="12.28125" style="19" customWidth="1"/>
    <col min="20" max="22" width="18.7109375" style="19" customWidth="1"/>
    <col min="23" max="23" width="12.8515625" style="19" customWidth="1"/>
    <col min="24" max="30" width="18.7109375" style="19" customWidth="1"/>
    <col min="31" max="31" width="12.421875" style="19" customWidth="1"/>
    <col min="32" max="40" width="18.7109375" style="19" customWidth="1"/>
    <col min="41" max="41" width="19.7109375" style="19" customWidth="1"/>
    <col min="42" max="42" width="18.7109375" style="19" customWidth="1"/>
    <col min="43" max="43" width="12.57421875" style="19" customWidth="1"/>
    <col min="44" max="44" width="19.8515625" style="19" customWidth="1"/>
    <col min="45" max="48" width="18.7109375" style="19" customWidth="1"/>
    <col min="49" max="49" width="20.421875" style="19" customWidth="1"/>
    <col min="50" max="50" width="18.7109375" style="19" customWidth="1"/>
    <col min="51" max="51" width="12.8515625" style="19" customWidth="1"/>
    <col min="52" max="52" width="20.8515625" style="19" customWidth="1"/>
    <col min="53" max="54" width="18.7109375" style="19" customWidth="1"/>
    <col min="55" max="55" width="12.00390625" style="19" customWidth="1"/>
    <col min="56" max="56" width="18.7109375" style="19" customWidth="1"/>
    <col min="57" max="57" width="20.421875" style="19" customWidth="1"/>
    <col min="58" max="58" width="18.421875" style="19" customWidth="1"/>
    <col min="59" max="59" width="11.7109375" style="19" customWidth="1"/>
    <col min="60" max="60" width="20.140625" style="19" customWidth="1"/>
    <col min="61" max="62" width="18.7109375" style="19" customWidth="1"/>
    <col min="63" max="63" width="13.00390625" style="19" customWidth="1"/>
    <col min="64" max="64" width="19.7109375" style="19" customWidth="1"/>
    <col min="65" max="65" width="17.57421875" style="19" customWidth="1"/>
    <col min="66" max="66" width="18.7109375" style="19" customWidth="1"/>
    <col min="67" max="67" width="12.28125" style="19" customWidth="1"/>
    <col min="68" max="68" width="20.57421875" style="19" customWidth="1"/>
    <col min="69" max="72" width="18.7109375" style="19" customWidth="1"/>
    <col min="73" max="73" width="20.57421875" style="19" customWidth="1"/>
    <col min="74" max="74" width="18.7109375" style="19" customWidth="1"/>
    <col min="75" max="75" width="11.421875" style="19" customWidth="1"/>
    <col min="76" max="76" width="19.28125" style="19" customWidth="1"/>
    <col min="77" max="77" width="20.421875" style="19" customWidth="1"/>
    <col min="78" max="78" width="18.7109375" style="19" customWidth="1"/>
    <col min="79" max="79" width="13.00390625" style="19" customWidth="1"/>
    <col min="80" max="80" width="19.140625" style="19" customWidth="1"/>
    <col min="81" max="81" width="17.7109375" style="19" customWidth="1"/>
    <col min="82" max="82" width="18.7109375" style="19" customWidth="1"/>
    <col min="83" max="83" width="12.28125" style="19" customWidth="1"/>
    <col min="84" max="84" width="18.7109375" style="19" customWidth="1"/>
    <col min="85" max="85" width="63.140625" style="19" customWidth="1"/>
    <col min="86" max="16384" width="11.421875" style="19" customWidth="1"/>
  </cols>
  <sheetData>
    <row r="1" spans="1:85" s="34" customFormat="1" ht="44.25" customHeight="1">
      <c r="A1" s="248" t="s">
        <v>28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2" t="s">
        <v>0</v>
      </c>
    </row>
    <row r="2" spans="1:85" s="35" customFormat="1" ht="44.25" customHeight="1" thickBot="1">
      <c r="A2" s="245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3"/>
    </row>
    <row r="3" spans="1:85" s="27" customFormat="1" ht="44.25" customHeight="1">
      <c r="A3" s="239" t="s">
        <v>53</v>
      </c>
      <c r="B3" s="240"/>
      <c r="C3" s="240"/>
      <c r="D3" s="241"/>
      <c r="E3" s="239" t="s">
        <v>10</v>
      </c>
      <c r="F3" s="240"/>
      <c r="G3" s="240"/>
      <c r="H3" s="241"/>
      <c r="I3" s="239" t="s">
        <v>9</v>
      </c>
      <c r="J3" s="240"/>
      <c r="K3" s="240"/>
      <c r="L3" s="241"/>
      <c r="M3" s="239" t="s">
        <v>26</v>
      </c>
      <c r="N3" s="240"/>
      <c r="O3" s="240"/>
      <c r="P3" s="241"/>
      <c r="Q3" s="239" t="s">
        <v>25</v>
      </c>
      <c r="R3" s="240"/>
      <c r="S3" s="240"/>
      <c r="T3" s="241"/>
      <c r="U3" s="239" t="s">
        <v>24</v>
      </c>
      <c r="V3" s="240"/>
      <c r="W3" s="240"/>
      <c r="X3" s="241"/>
      <c r="Y3" s="239" t="s">
        <v>23</v>
      </c>
      <c r="Z3" s="240"/>
      <c r="AA3" s="240"/>
      <c r="AB3" s="241"/>
      <c r="AC3" s="239" t="s">
        <v>22</v>
      </c>
      <c r="AD3" s="240"/>
      <c r="AE3" s="240"/>
      <c r="AF3" s="241"/>
      <c r="AG3" s="239" t="s">
        <v>21</v>
      </c>
      <c r="AH3" s="240"/>
      <c r="AI3" s="240"/>
      <c r="AJ3" s="241"/>
      <c r="AK3" s="239" t="s">
        <v>20</v>
      </c>
      <c r="AL3" s="240"/>
      <c r="AM3" s="240"/>
      <c r="AN3" s="241"/>
      <c r="AO3" s="239" t="s">
        <v>19</v>
      </c>
      <c r="AP3" s="240"/>
      <c r="AQ3" s="240"/>
      <c r="AR3" s="241"/>
      <c r="AS3" s="239" t="s">
        <v>18</v>
      </c>
      <c r="AT3" s="240"/>
      <c r="AU3" s="240"/>
      <c r="AV3" s="241"/>
      <c r="AW3" s="239" t="s">
        <v>17</v>
      </c>
      <c r="AX3" s="240"/>
      <c r="AY3" s="240"/>
      <c r="AZ3" s="241"/>
      <c r="BA3" s="239" t="s">
        <v>16</v>
      </c>
      <c r="BB3" s="240"/>
      <c r="BC3" s="240"/>
      <c r="BD3" s="241"/>
      <c r="BE3" s="239" t="s">
        <v>15</v>
      </c>
      <c r="BF3" s="240"/>
      <c r="BG3" s="240"/>
      <c r="BH3" s="241"/>
      <c r="BI3" s="239" t="s">
        <v>14</v>
      </c>
      <c r="BJ3" s="240"/>
      <c r="BK3" s="240"/>
      <c r="BL3" s="241"/>
      <c r="BM3" s="239" t="s">
        <v>13</v>
      </c>
      <c r="BN3" s="240"/>
      <c r="BO3" s="240"/>
      <c r="BP3" s="241"/>
      <c r="BQ3" s="239" t="s">
        <v>12</v>
      </c>
      <c r="BR3" s="240"/>
      <c r="BS3" s="240"/>
      <c r="BT3" s="241"/>
      <c r="BU3" s="239" t="s">
        <v>54</v>
      </c>
      <c r="BV3" s="240"/>
      <c r="BW3" s="240"/>
      <c r="BX3" s="241"/>
      <c r="BY3" s="239" t="s">
        <v>11</v>
      </c>
      <c r="BZ3" s="240"/>
      <c r="CA3" s="240"/>
      <c r="CB3" s="241"/>
      <c r="CC3" s="239" t="s">
        <v>4</v>
      </c>
      <c r="CD3" s="240"/>
      <c r="CE3" s="240"/>
      <c r="CF3" s="241"/>
      <c r="CG3" s="243"/>
    </row>
    <row r="4" spans="1:85" s="27" customFormat="1" ht="69.75" customHeight="1">
      <c r="A4" s="28" t="s">
        <v>8</v>
      </c>
      <c r="B4" s="29" t="s">
        <v>7</v>
      </c>
      <c r="C4" s="29" t="s">
        <v>6</v>
      </c>
      <c r="D4" s="30" t="s">
        <v>5</v>
      </c>
      <c r="E4" s="31" t="s">
        <v>8</v>
      </c>
      <c r="F4" s="32" t="s">
        <v>7</v>
      </c>
      <c r="G4" s="29" t="s">
        <v>6</v>
      </c>
      <c r="H4" s="30" t="s">
        <v>5</v>
      </c>
      <c r="I4" s="31" t="s">
        <v>8</v>
      </c>
      <c r="J4" s="32" t="s">
        <v>7</v>
      </c>
      <c r="K4" s="29" t="s">
        <v>6</v>
      </c>
      <c r="L4" s="30" t="s">
        <v>5</v>
      </c>
      <c r="M4" s="31" t="s">
        <v>8</v>
      </c>
      <c r="N4" s="32" t="s">
        <v>7</v>
      </c>
      <c r="O4" s="29" t="s">
        <v>6</v>
      </c>
      <c r="P4" s="30" t="s">
        <v>5</v>
      </c>
      <c r="Q4" s="31" t="s">
        <v>8</v>
      </c>
      <c r="R4" s="32" t="s">
        <v>7</v>
      </c>
      <c r="S4" s="29" t="s">
        <v>6</v>
      </c>
      <c r="T4" s="30" t="s">
        <v>5</v>
      </c>
      <c r="U4" s="31" t="s">
        <v>8</v>
      </c>
      <c r="V4" s="32" t="s">
        <v>7</v>
      </c>
      <c r="W4" s="29" t="s">
        <v>6</v>
      </c>
      <c r="X4" s="30" t="s">
        <v>5</v>
      </c>
      <c r="Y4" s="31" t="s">
        <v>8</v>
      </c>
      <c r="Z4" s="32" t="s">
        <v>7</v>
      </c>
      <c r="AA4" s="29" t="s">
        <v>6</v>
      </c>
      <c r="AB4" s="33" t="s">
        <v>5</v>
      </c>
      <c r="AC4" s="28" t="s">
        <v>8</v>
      </c>
      <c r="AD4" s="29" t="s">
        <v>7</v>
      </c>
      <c r="AE4" s="29" t="s">
        <v>6</v>
      </c>
      <c r="AF4" s="33" t="s">
        <v>5</v>
      </c>
      <c r="AG4" s="28" t="s">
        <v>8</v>
      </c>
      <c r="AH4" s="29" t="s">
        <v>7</v>
      </c>
      <c r="AI4" s="29" t="s">
        <v>6</v>
      </c>
      <c r="AJ4" s="33" t="s">
        <v>5</v>
      </c>
      <c r="AK4" s="28" t="s">
        <v>8</v>
      </c>
      <c r="AL4" s="29" t="s">
        <v>7</v>
      </c>
      <c r="AM4" s="29" t="s">
        <v>6</v>
      </c>
      <c r="AN4" s="33" t="s">
        <v>5</v>
      </c>
      <c r="AO4" s="28" t="s">
        <v>8</v>
      </c>
      <c r="AP4" s="29" t="s">
        <v>7</v>
      </c>
      <c r="AQ4" s="29" t="s">
        <v>6</v>
      </c>
      <c r="AR4" s="33" t="s">
        <v>5</v>
      </c>
      <c r="AS4" s="28" t="s">
        <v>8</v>
      </c>
      <c r="AT4" s="29" t="s">
        <v>7</v>
      </c>
      <c r="AU4" s="29" t="s">
        <v>6</v>
      </c>
      <c r="AV4" s="33" t="s">
        <v>5</v>
      </c>
      <c r="AW4" s="28" t="s">
        <v>8</v>
      </c>
      <c r="AX4" s="29" t="s">
        <v>7</v>
      </c>
      <c r="AY4" s="29" t="s">
        <v>6</v>
      </c>
      <c r="AZ4" s="33" t="s">
        <v>5</v>
      </c>
      <c r="BA4" s="28" t="s">
        <v>8</v>
      </c>
      <c r="BB4" s="29" t="s">
        <v>7</v>
      </c>
      <c r="BC4" s="29" t="s">
        <v>6</v>
      </c>
      <c r="BD4" s="33" t="s">
        <v>5</v>
      </c>
      <c r="BE4" s="28" t="s">
        <v>8</v>
      </c>
      <c r="BF4" s="29" t="s">
        <v>7</v>
      </c>
      <c r="BG4" s="29" t="s">
        <v>6</v>
      </c>
      <c r="BH4" s="33" t="s">
        <v>5</v>
      </c>
      <c r="BI4" s="28" t="s">
        <v>8</v>
      </c>
      <c r="BJ4" s="29" t="s">
        <v>7</v>
      </c>
      <c r="BK4" s="29" t="s">
        <v>6</v>
      </c>
      <c r="BL4" s="33" t="s">
        <v>5</v>
      </c>
      <c r="BM4" s="28" t="s">
        <v>8</v>
      </c>
      <c r="BN4" s="29" t="s">
        <v>7</v>
      </c>
      <c r="BO4" s="29" t="s">
        <v>6</v>
      </c>
      <c r="BP4" s="33" t="s">
        <v>5</v>
      </c>
      <c r="BQ4" s="28" t="s">
        <v>8</v>
      </c>
      <c r="BR4" s="29" t="s">
        <v>7</v>
      </c>
      <c r="BS4" s="29" t="s">
        <v>6</v>
      </c>
      <c r="BT4" s="33" t="s">
        <v>5</v>
      </c>
      <c r="BU4" s="28" t="s">
        <v>8</v>
      </c>
      <c r="BV4" s="29" t="s">
        <v>7</v>
      </c>
      <c r="BW4" s="29" t="s">
        <v>6</v>
      </c>
      <c r="BX4" s="33" t="s">
        <v>5</v>
      </c>
      <c r="BY4" s="28" t="s">
        <v>8</v>
      </c>
      <c r="BZ4" s="29" t="s">
        <v>7</v>
      </c>
      <c r="CA4" s="29" t="s">
        <v>6</v>
      </c>
      <c r="CB4" s="33" t="s">
        <v>5</v>
      </c>
      <c r="CC4" s="28" t="s">
        <v>8</v>
      </c>
      <c r="CD4" s="29" t="s">
        <v>7</v>
      </c>
      <c r="CE4" s="29" t="s">
        <v>6</v>
      </c>
      <c r="CF4" s="33" t="s">
        <v>5</v>
      </c>
      <c r="CG4" s="244"/>
    </row>
    <row r="5" spans="1:85" s="54" customFormat="1" ht="44.25" customHeight="1">
      <c r="A5" s="50">
        <f>D5-B5</f>
        <v>1620000</v>
      </c>
      <c r="B5" s="51">
        <f>F5+J5+N5+R5+V5+Z5+AD5+AH5+AL5+AP5+AT5+AX5+BB5+BF5+BJ5+BN5+BR5+BV5+BZ5+CD5</f>
        <v>657000</v>
      </c>
      <c r="C5" s="52">
        <f aca="true" t="shared" si="0" ref="C5:C14">D5/$D$17</f>
        <v>0.016993425029665728</v>
      </c>
      <c r="D5" s="53">
        <f>H5+L5+P5+T5+X5+AB5+AJ5+AN5+AR5+AV5+AZ5+BD5+BH5+BL5+BP5+BT5+BX5+CB5+CF5+AF5</f>
        <v>2277000</v>
      </c>
      <c r="E5" s="50">
        <f>H5-F5</f>
        <v>0</v>
      </c>
      <c r="F5" s="51"/>
      <c r="G5" s="52" t="e">
        <f aca="true" t="shared" si="1" ref="G5:G14">H5/$H$17</f>
        <v>#DIV/0!</v>
      </c>
      <c r="H5" s="53">
        <v>0</v>
      </c>
      <c r="I5" s="50">
        <f>L5-J5</f>
        <v>0</v>
      </c>
      <c r="J5" s="51"/>
      <c r="K5" s="52" t="e">
        <f aca="true" t="shared" si="2" ref="K5:K14">L5/$L$17</f>
        <v>#DIV/0!</v>
      </c>
      <c r="L5" s="53"/>
      <c r="M5" s="50">
        <f>P5-N5</f>
        <v>0</v>
      </c>
      <c r="N5" s="51"/>
      <c r="O5" s="52" t="e">
        <f aca="true" t="shared" si="3" ref="O5:O14">P5/$P$17</f>
        <v>#DIV/0!</v>
      </c>
      <c r="P5" s="53">
        <v>0</v>
      </c>
      <c r="Q5" s="50">
        <f>T5-R5</f>
        <v>0</v>
      </c>
      <c r="R5" s="51"/>
      <c r="S5" s="52" t="e">
        <f aca="true" t="shared" si="4" ref="S5:S12">T5/$T$17</f>
        <v>#DIV/0!</v>
      </c>
      <c r="T5" s="53"/>
      <c r="U5" s="50">
        <f>X5-V5</f>
        <v>0</v>
      </c>
      <c r="V5" s="51"/>
      <c r="W5" s="52" t="e">
        <f aca="true" t="shared" si="5" ref="W5:W14">X5/$X$17</f>
        <v>#DIV/0!</v>
      </c>
      <c r="X5" s="53"/>
      <c r="Y5" s="50">
        <f>AB5-Z5</f>
        <v>0</v>
      </c>
      <c r="Z5" s="51"/>
      <c r="AA5" s="52" t="e">
        <f aca="true" t="shared" si="6" ref="AA5:AA14">AB5/$AB$17</f>
        <v>#DIV/0!</v>
      </c>
      <c r="AB5" s="53"/>
      <c r="AC5" s="50">
        <f>AF5-AD5</f>
        <v>120000</v>
      </c>
      <c r="AD5" s="51"/>
      <c r="AE5" s="52">
        <f aca="true" t="shared" si="7" ref="AE5:AE10">AF5/$AF$17</f>
        <v>0.1</v>
      </c>
      <c r="AF5" s="53">
        <v>120000</v>
      </c>
      <c r="AG5" s="50">
        <f>AJ5-AH5</f>
        <v>0</v>
      </c>
      <c r="AH5" s="51"/>
      <c r="AI5" s="52" t="e">
        <f aca="true" t="shared" si="8" ref="AI5:AI14">AJ5/$AJ$17</f>
        <v>#DIV/0!</v>
      </c>
      <c r="AJ5" s="53">
        <v>0</v>
      </c>
      <c r="AK5" s="50">
        <f>AN5-AL5</f>
        <v>0</v>
      </c>
      <c r="AL5" s="51"/>
      <c r="AM5" s="52" t="e">
        <f aca="true" t="shared" si="9" ref="AM5:AM14">AN5/$AN$17</f>
        <v>#DIV/0!</v>
      </c>
      <c r="AN5" s="53"/>
      <c r="AO5" s="50">
        <f>AR5-AP5</f>
        <v>0</v>
      </c>
      <c r="AP5" s="51"/>
      <c r="AQ5" s="52" t="e">
        <f aca="true" t="shared" si="10" ref="AQ5:AQ14">AR5/$AR$17</f>
        <v>#DIV/0!</v>
      </c>
      <c r="AR5" s="53"/>
      <c r="AS5" s="50">
        <f>AV5-AT5</f>
        <v>0</v>
      </c>
      <c r="AT5" s="51"/>
      <c r="AU5" s="52" t="e">
        <f aca="true" t="shared" si="11" ref="AU5:AU14">AV5/$AV$17</f>
        <v>#DIV/0!</v>
      </c>
      <c r="AV5" s="53"/>
      <c r="AW5" s="50">
        <f>AZ5-AX5</f>
        <v>1500000</v>
      </c>
      <c r="AX5" s="51">
        <v>460000</v>
      </c>
      <c r="AY5" s="52">
        <f aca="true" t="shared" si="12" ref="AY5:AY14">AZ5/$AZ$17</f>
        <v>0.018631178707224333</v>
      </c>
      <c r="AZ5" s="53">
        <v>1960000</v>
      </c>
      <c r="BA5" s="50">
        <f>BD5-BB5</f>
        <v>0</v>
      </c>
      <c r="BB5" s="51"/>
      <c r="BC5" s="52" t="e">
        <f aca="true" t="shared" si="13" ref="BC5:BC14">BD5/$BD$17</f>
        <v>#DIV/0!</v>
      </c>
      <c r="BD5" s="53"/>
      <c r="BE5" s="50">
        <f>BH5-BF5</f>
        <v>0</v>
      </c>
      <c r="BF5" s="51"/>
      <c r="BG5" s="52">
        <f aca="true" t="shared" si="14" ref="BG5:BG14">BH5/$BH$17</f>
        <v>0</v>
      </c>
      <c r="BH5" s="53">
        <v>0</v>
      </c>
      <c r="BI5" s="50">
        <f>BL5-BJ5</f>
        <v>0</v>
      </c>
      <c r="BJ5" s="51">
        <v>197000</v>
      </c>
      <c r="BK5" s="52">
        <f aca="true" t="shared" si="15" ref="BK5:BK14">BL5/$BL$17</f>
        <v>0.03192868719611021</v>
      </c>
      <c r="BL5" s="53">
        <v>197000</v>
      </c>
      <c r="BM5" s="50">
        <f>BP5-BN5</f>
        <v>0</v>
      </c>
      <c r="BN5" s="51"/>
      <c r="BO5" s="52">
        <f aca="true" t="shared" si="16" ref="BO5:BO14">BP5/$BP$17</f>
        <v>0</v>
      </c>
      <c r="BP5" s="53">
        <v>0</v>
      </c>
      <c r="BQ5" s="50">
        <f>BT5-BR5</f>
        <v>0</v>
      </c>
      <c r="BR5" s="51"/>
      <c r="BS5" s="52" t="e">
        <f aca="true" t="shared" si="17" ref="BS5:BS14">BT5/$BT$17</f>
        <v>#DIV/0!</v>
      </c>
      <c r="BT5" s="53"/>
      <c r="BU5" s="50">
        <f>BX5-BV5</f>
        <v>0</v>
      </c>
      <c r="BV5" s="51"/>
      <c r="BW5" s="52" t="e">
        <f aca="true" t="shared" si="18" ref="BW5:BW14">BX5/$BX$17</f>
        <v>#DIV/0!</v>
      </c>
      <c r="BX5" s="53"/>
      <c r="BY5" s="50">
        <f>CB5-BZ5</f>
        <v>0</v>
      </c>
      <c r="BZ5" s="51"/>
      <c r="CA5" s="52">
        <f aca="true" t="shared" si="19" ref="CA5:CA14">CB5/$CB$17</f>
        <v>0</v>
      </c>
      <c r="CB5" s="53"/>
      <c r="CC5" s="50">
        <f>CF5-CD5</f>
        <v>0</v>
      </c>
      <c r="CD5" s="51"/>
      <c r="CE5" s="52">
        <f aca="true" t="shared" si="20" ref="CE5:CE14">CF5/$CF$17</f>
        <v>0</v>
      </c>
      <c r="CF5" s="53"/>
      <c r="CG5" s="56" t="s">
        <v>56</v>
      </c>
    </row>
    <row r="6" spans="1:85" s="54" customFormat="1" ht="44.25" customHeight="1">
      <c r="A6" s="50">
        <f aca="true" t="shared" si="21" ref="A6:A14">D6-B6</f>
        <v>101000000</v>
      </c>
      <c r="B6" s="51">
        <f aca="true" t="shared" si="22" ref="B6:B14">F6+J6+N6+R6+V6+Z6+AD6+AH6+AL6+AP6+AT6+AX6+BB6+BF6+BJ6+BN6+BR6+BV6+BZ6+CD6</f>
        <v>0</v>
      </c>
      <c r="C6" s="52">
        <f t="shared" si="0"/>
        <v>0.753770719365937</v>
      </c>
      <c r="D6" s="53">
        <f aca="true" t="shared" si="23" ref="D6:D14">H6+L6+P6+T6+X6+AB6+AJ6+AN6+AR6+AV6+AZ6+BD6+BH6+BL6+BP6+BT6+BX6+CB6+CF6</f>
        <v>101000000</v>
      </c>
      <c r="E6" s="50">
        <f aca="true" t="shared" si="24" ref="E6:E14">H6-F6</f>
        <v>0</v>
      </c>
      <c r="F6" s="51"/>
      <c r="G6" s="52" t="e">
        <f t="shared" si="1"/>
        <v>#DIV/0!</v>
      </c>
      <c r="H6" s="53"/>
      <c r="I6" s="50">
        <f aca="true" t="shared" si="25" ref="I6:I14">L6-J6</f>
        <v>0</v>
      </c>
      <c r="J6" s="51"/>
      <c r="K6" s="52" t="e">
        <f t="shared" si="2"/>
        <v>#DIV/0!</v>
      </c>
      <c r="L6" s="53"/>
      <c r="M6" s="50">
        <f aca="true" t="shared" si="26" ref="M6:M14">P6-N6</f>
        <v>0</v>
      </c>
      <c r="N6" s="51"/>
      <c r="O6" s="52" t="e">
        <f t="shared" si="3"/>
        <v>#DIV/0!</v>
      </c>
      <c r="P6" s="53"/>
      <c r="Q6" s="50">
        <f aca="true" t="shared" si="27" ref="Q6:Q14">T6-R6</f>
        <v>0</v>
      </c>
      <c r="R6" s="51"/>
      <c r="S6" s="52" t="e">
        <f t="shared" si="4"/>
        <v>#DIV/0!</v>
      </c>
      <c r="T6" s="53"/>
      <c r="U6" s="50">
        <f aca="true" t="shared" si="28" ref="U6:U14">X6-V6</f>
        <v>0</v>
      </c>
      <c r="V6" s="51"/>
      <c r="W6" s="52" t="e">
        <f t="shared" si="5"/>
        <v>#DIV/0!</v>
      </c>
      <c r="X6" s="53"/>
      <c r="Y6" s="50">
        <f aca="true" t="shared" si="29" ref="Y6:Y14">AB6-Z6</f>
        <v>0</v>
      </c>
      <c r="Z6" s="51"/>
      <c r="AA6" s="52" t="e">
        <f t="shared" si="6"/>
        <v>#DIV/0!</v>
      </c>
      <c r="AB6" s="53"/>
      <c r="AC6" s="50">
        <f aca="true" t="shared" si="30" ref="AC6:AC14">AF6-AD6</f>
        <v>0</v>
      </c>
      <c r="AD6" s="51"/>
      <c r="AE6" s="52">
        <f t="shared" si="7"/>
        <v>0</v>
      </c>
      <c r="AF6" s="53"/>
      <c r="AG6" s="50">
        <f aca="true" t="shared" si="31" ref="AG6:AG14">AJ6-AH6</f>
        <v>0</v>
      </c>
      <c r="AH6" s="51"/>
      <c r="AI6" s="52" t="e">
        <f t="shared" si="8"/>
        <v>#DIV/0!</v>
      </c>
      <c r="AJ6" s="53"/>
      <c r="AK6" s="50">
        <f aca="true" t="shared" si="32" ref="AK6:AK14">AN6-AL6</f>
        <v>0</v>
      </c>
      <c r="AL6" s="51"/>
      <c r="AM6" s="52" t="e">
        <f t="shared" si="9"/>
        <v>#DIV/0!</v>
      </c>
      <c r="AN6" s="53"/>
      <c r="AO6" s="50">
        <f aca="true" t="shared" si="33" ref="AO6:AO14">AR6-AP6</f>
        <v>0</v>
      </c>
      <c r="AP6" s="51"/>
      <c r="AQ6" s="52" t="e">
        <f t="shared" si="10"/>
        <v>#DIV/0!</v>
      </c>
      <c r="AR6" s="53"/>
      <c r="AS6" s="50">
        <f aca="true" t="shared" si="34" ref="AS6:AS14">AV6-AT6</f>
        <v>0</v>
      </c>
      <c r="AT6" s="51"/>
      <c r="AU6" s="52" t="e">
        <f t="shared" si="11"/>
        <v>#DIV/0!</v>
      </c>
      <c r="AV6" s="53"/>
      <c r="AW6" s="50">
        <f aca="true" t="shared" si="35" ref="AW6:AW14">AZ6-AX6</f>
        <v>101000000</v>
      </c>
      <c r="AX6" s="51"/>
      <c r="AY6" s="52">
        <f t="shared" si="12"/>
        <v>0.9600760456273765</v>
      </c>
      <c r="AZ6" s="53">
        <v>101000000</v>
      </c>
      <c r="BA6" s="50">
        <f aca="true" t="shared" si="36" ref="BA6:BA14">BD6-BB6</f>
        <v>0</v>
      </c>
      <c r="BB6" s="51"/>
      <c r="BC6" s="52" t="e">
        <f t="shared" si="13"/>
        <v>#DIV/0!</v>
      </c>
      <c r="BD6" s="53"/>
      <c r="BE6" s="50">
        <f aca="true" t="shared" si="37" ref="BE6:BE14">BH6-BF6</f>
        <v>0</v>
      </c>
      <c r="BF6" s="51"/>
      <c r="BG6" s="52">
        <f t="shared" si="14"/>
        <v>0</v>
      </c>
      <c r="BH6" s="53"/>
      <c r="BI6" s="50">
        <f aca="true" t="shared" si="38" ref="BI6:BI14">BL6-BJ6</f>
        <v>0</v>
      </c>
      <c r="BJ6" s="51"/>
      <c r="BK6" s="52">
        <f t="shared" si="15"/>
        <v>0</v>
      </c>
      <c r="BL6" s="53"/>
      <c r="BM6" s="50">
        <f aca="true" t="shared" si="39" ref="BM6:BM14">BP6-BN6</f>
        <v>0</v>
      </c>
      <c r="BN6" s="51"/>
      <c r="BO6" s="52">
        <f t="shared" si="16"/>
        <v>0</v>
      </c>
      <c r="BP6" s="53"/>
      <c r="BQ6" s="50">
        <f aca="true" t="shared" si="40" ref="BQ6:BQ14">BT6-BR6</f>
        <v>0</v>
      </c>
      <c r="BR6" s="51"/>
      <c r="BS6" s="52" t="e">
        <f t="shared" si="17"/>
        <v>#DIV/0!</v>
      </c>
      <c r="BT6" s="53"/>
      <c r="BU6" s="50">
        <f aca="true" t="shared" si="41" ref="BU6:BU14">BX6-BV6</f>
        <v>0</v>
      </c>
      <c r="BV6" s="51"/>
      <c r="BW6" s="52" t="e">
        <f t="shared" si="18"/>
        <v>#DIV/0!</v>
      </c>
      <c r="BX6" s="53"/>
      <c r="BY6" s="50">
        <f aca="true" t="shared" si="42" ref="BY6:BY14">CB6-BZ6</f>
        <v>0</v>
      </c>
      <c r="BZ6" s="51"/>
      <c r="CA6" s="52">
        <f t="shared" si="19"/>
        <v>0</v>
      </c>
      <c r="CB6" s="53"/>
      <c r="CC6" s="50">
        <f aca="true" t="shared" si="43" ref="CC6:CC14">CF6-CD6</f>
        <v>0</v>
      </c>
      <c r="CD6" s="51"/>
      <c r="CE6" s="52">
        <f t="shared" si="20"/>
        <v>0</v>
      </c>
      <c r="CF6" s="53"/>
      <c r="CG6" s="56" t="s">
        <v>77</v>
      </c>
    </row>
    <row r="7" spans="1:85" s="54" customFormat="1" ht="44.25" customHeight="1">
      <c r="A7" s="50">
        <f t="shared" si="21"/>
        <v>20200000</v>
      </c>
      <c r="B7" s="51">
        <f t="shared" si="22"/>
        <v>0</v>
      </c>
      <c r="C7" s="52">
        <f t="shared" si="0"/>
        <v>0.15075414387318742</v>
      </c>
      <c r="D7" s="53">
        <f t="shared" si="23"/>
        <v>20200000</v>
      </c>
      <c r="E7" s="50">
        <f t="shared" si="24"/>
        <v>0</v>
      </c>
      <c r="F7" s="51"/>
      <c r="G7" s="52" t="e">
        <f t="shared" si="1"/>
        <v>#DIV/0!</v>
      </c>
      <c r="H7" s="53"/>
      <c r="I7" s="50">
        <f t="shared" si="25"/>
        <v>0</v>
      </c>
      <c r="J7" s="51"/>
      <c r="K7" s="52" t="e">
        <f t="shared" si="2"/>
        <v>#DIV/0!</v>
      </c>
      <c r="L7" s="53"/>
      <c r="M7" s="50">
        <f t="shared" si="26"/>
        <v>0</v>
      </c>
      <c r="N7" s="51"/>
      <c r="O7" s="52" t="e">
        <f t="shared" si="3"/>
        <v>#DIV/0!</v>
      </c>
      <c r="P7" s="53"/>
      <c r="Q7" s="50">
        <f t="shared" si="27"/>
        <v>0</v>
      </c>
      <c r="R7" s="51"/>
      <c r="S7" s="52" t="e">
        <f t="shared" si="4"/>
        <v>#DIV/0!</v>
      </c>
      <c r="T7" s="53"/>
      <c r="U7" s="50">
        <f t="shared" si="28"/>
        <v>0</v>
      </c>
      <c r="V7" s="51"/>
      <c r="W7" s="52" t="e">
        <f t="shared" si="5"/>
        <v>#DIV/0!</v>
      </c>
      <c r="X7" s="53"/>
      <c r="Y7" s="50">
        <f t="shared" si="29"/>
        <v>0</v>
      </c>
      <c r="Z7" s="51"/>
      <c r="AA7" s="52" t="e">
        <f t="shared" si="6"/>
        <v>#DIV/0!</v>
      </c>
      <c r="AB7" s="53"/>
      <c r="AC7" s="50">
        <f t="shared" si="30"/>
        <v>0</v>
      </c>
      <c r="AD7" s="51"/>
      <c r="AE7" s="52">
        <f t="shared" si="7"/>
        <v>0</v>
      </c>
      <c r="AF7" s="53"/>
      <c r="AG7" s="50">
        <f t="shared" si="31"/>
        <v>0</v>
      </c>
      <c r="AH7" s="51"/>
      <c r="AI7" s="52" t="e">
        <f t="shared" si="8"/>
        <v>#DIV/0!</v>
      </c>
      <c r="AJ7" s="53"/>
      <c r="AK7" s="50">
        <f t="shared" si="32"/>
        <v>0</v>
      </c>
      <c r="AL7" s="51"/>
      <c r="AM7" s="52" t="e">
        <f t="shared" si="9"/>
        <v>#DIV/0!</v>
      </c>
      <c r="AN7" s="53"/>
      <c r="AO7" s="50">
        <f t="shared" si="33"/>
        <v>0</v>
      </c>
      <c r="AP7" s="51"/>
      <c r="AQ7" s="52" t="e">
        <f t="shared" si="10"/>
        <v>#DIV/0!</v>
      </c>
      <c r="AR7" s="53"/>
      <c r="AS7" s="50">
        <f t="shared" si="34"/>
        <v>0</v>
      </c>
      <c r="AT7" s="51"/>
      <c r="AU7" s="52" t="e">
        <f t="shared" si="11"/>
        <v>#DIV/0!</v>
      </c>
      <c r="AV7" s="53"/>
      <c r="AW7" s="50">
        <f t="shared" si="35"/>
        <v>0</v>
      </c>
      <c r="AX7" s="51"/>
      <c r="AY7" s="52">
        <f t="shared" si="12"/>
        <v>0</v>
      </c>
      <c r="AZ7" s="53"/>
      <c r="BA7" s="50">
        <f t="shared" si="36"/>
        <v>0</v>
      </c>
      <c r="BB7" s="51"/>
      <c r="BC7" s="52" t="e">
        <f t="shared" si="13"/>
        <v>#DIV/0!</v>
      </c>
      <c r="BD7" s="53"/>
      <c r="BE7" s="50">
        <f t="shared" si="37"/>
        <v>20200000</v>
      </c>
      <c r="BF7" s="51"/>
      <c r="BG7" s="52">
        <f t="shared" si="14"/>
        <v>1</v>
      </c>
      <c r="BH7" s="53">
        <v>20200000</v>
      </c>
      <c r="BI7" s="50">
        <f t="shared" si="38"/>
        <v>0</v>
      </c>
      <c r="BJ7" s="51"/>
      <c r="BK7" s="52">
        <f t="shared" si="15"/>
        <v>0</v>
      </c>
      <c r="BL7" s="53"/>
      <c r="BM7" s="50">
        <f t="shared" si="39"/>
        <v>0</v>
      </c>
      <c r="BN7" s="51"/>
      <c r="BO7" s="52">
        <f t="shared" si="16"/>
        <v>0</v>
      </c>
      <c r="BP7" s="53"/>
      <c r="BQ7" s="50">
        <f t="shared" si="40"/>
        <v>0</v>
      </c>
      <c r="BR7" s="51"/>
      <c r="BS7" s="52" t="e">
        <f t="shared" si="17"/>
        <v>#DIV/0!</v>
      </c>
      <c r="BT7" s="53"/>
      <c r="BU7" s="50">
        <f t="shared" si="41"/>
        <v>0</v>
      </c>
      <c r="BV7" s="51"/>
      <c r="BW7" s="52" t="e">
        <f t="shared" si="18"/>
        <v>#DIV/0!</v>
      </c>
      <c r="BX7" s="53"/>
      <c r="BY7" s="50">
        <f t="shared" si="42"/>
        <v>0</v>
      </c>
      <c r="BZ7" s="51"/>
      <c r="CA7" s="52">
        <f t="shared" si="19"/>
        <v>0</v>
      </c>
      <c r="CB7" s="53"/>
      <c r="CC7" s="50">
        <f t="shared" si="43"/>
        <v>0</v>
      </c>
      <c r="CD7" s="51"/>
      <c r="CE7" s="52">
        <f t="shared" si="20"/>
        <v>0</v>
      </c>
      <c r="CF7" s="53"/>
      <c r="CG7" s="56" t="s">
        <v>74</v>
      </c>
    </row>
    <row r="8" spans="1:85" s="54" customFormat="1" ht="44.25" customHeight="1">
      <c r="A8" s="50">
        <f t="shared" si="21"/>
        <v>300000</v>
      </c>
      <c r="B8" s="51">
        <f t="shared" si="22"/>
        <v>123000</v>
      </c>
      <c r="C8" s="52">
        <f t="shared" si="0"/>
        <v>0.0031568813296216965</v>
      </c>
      <c r="D8" s="53">
        <f t="shared" si="23"/>
        <v>423000</v>
      </c>
      <c r="E8" s="50">
        <f t="shared" si="24"/>
        <v>0</v>
      </c>
      <c r="F8" s="51"/>
      <c r="G8" s="52" t="e">
        <f t="shared" si="1"/>
        <v>#DIV/0!</v>
      </c>
      <c r="H8" s="53"/>
      <c r="I8" s="50">
        <f t="shared" si="25"/>
        <v>0</v>
      </c>
      <c r="J8" s="51"/>
      <c r="K8" s="52" t="e">
        <f t="shared" si="2"/>
        <v>#DIV/0!</v>
      </c>
      <c r="L8" s="53"/>
      <c r="M8" s="50">
        <f t="shared" si="26"/>
        <v>0</v>
      </c>
      <c r="N8" s="51"/>
      <c r="O8" s="52" t="e">
        <f t="shared" si="3"/>
        <v>#DIV/0!</v>
      </c>
      <c r="P8" s="53"/>
      <c r="Q8" s="50">
        <f t="shared" si="27"/>
        <v>0</v>
      </c>
      <c r="R8" s="51"/>
      <c r="S8" s="52" t="e">
        <f t="shared" si="4"/>
        <v>#DIV/0!</v>
      </c>
      <c r="T8" s="53"/>
      <c r="U8" s="50">
        <f t="shared" si="28"/>
        <v>0</v>
      </c>
      <c r="V8" s="51"/>
      <c r="W8" s="52" t="e">
        <f t="shared" si="5"/>
        <v>#DIV/0!</v>
      </c>
      <c r="X8" s="53"/>
      <c r="Y8" s="50">
        <f t="shared" si="29"/>
        <v>0</v>
      </c>
      <c r="Z8" s="51"/>
      <c r="AA8" s="52" t="e">
        <f t="shared" si="6"/>
        <v>#DIV/0!</v>
      </c>
      <c r="AB8" s="53"/>
      <c r="AC8" s="50">
        <f t="shared" si="30"/>
        <v>0</v>
      </c>
      <c r="AD8" s="51"/>
      <c r="AE8" s="52">
        <f t="shared" si="7"/>
        <v>0</v>
      </c>
      <c r="AF8" s="53"/>
      <c r="AG8" s="50">
        <f t="shared" si="31"/>
        <v>0</v>
      </c>
      <c r="AH8" s="51"/>
      <c r="AI8" s="52" t="e">
        <f t="shared" si="8"/>
        <v>#DIV/0!</v>
      </c>
      <c r="AJ8" s="53"/>
      <c r="AK8" s="50">
        <f t="shared" si="32"/>
        <v>0</v>
      </c>
      <c r="AL8" s="51"/>
      <c r="AM8" s="52" t="e">
        <f t="shared" si="9"/>
        <v>#DIV/0!</v>
      </c>
      <c r="AN8" s="53"/>
      <c r="AO8" s="50">
        <f t="shared" si="33"/>
        <v>0</v>
      </c>
      <c r="AP8" s="51"/>
      <c r="AQ8" s="52" t="e">
        <f t="shared" si="10"/>
        <v>#DIV/0!</v>
      </c>
      <c r="AR8" s="53"/>
      <c r="AS8" s="50">
        <f t="shared" si="34"/>
        <v>0</v>
      </c>
      <c r="AT8" s="51"/>
      <c r="AU8" s="52" t="e">
        <f t="shared" si="11"/>
        <v>#DIV/0!</v>
      </c>
      <c r="AV8" s="53"/>
      <c r="AW8" s="50">
        <f t="shared" si="35"/>
        <v>0</v>
      </c>
      <c r="AX8" s="51"/>
      <c r="AY8" s="52">
        <f t="shared" si="12"/>
        <v>0</v>
      </c>
      <c r="AZ8" s="53"/>
      <c r="BA8" s="50">
        <f t="shared" si="36"/>
        <v>0</v>
      </c>
      <c r="BB8" s="51"/>
      <c r="BC8" s="52" t="e">
        <f t="shared" si="13"/>
        <v>#DIV/0!</v>
      </c>
      <c r="BD8" s="53"/>
      <c r="BE8" s="50">
        <f t="shared" si="37"/>
        <v>0</v>
      </c>
      <c r="BF8" s="51"/>
      <c r="BG8" s="52">
        <f t="shared" si="14"/>
        <v>0</v>
      </c>
      <c r="BH8" s="53"/>
      <c r="BI8" s="50">
        <f t="shared" si="38"/>
        <v>0</v>
      </c>
      <c r="BJ8" s="51"/>
      <c r="BK8" s="52">
        <f t="shared" si="15"/>
        <v>0</v>
      </c>
      <c r="BL8" s="53">
        <v>0</v>
      </c>
      <c r="BM8" s="50">
        <f t="shared" si="39"/>
        <v>0</v>
      </c>
      <c r="BN8" s="51"/>
      <c r="BO8" s="52">
        <f t="shared" si="16"/>
        <v>0</v>
      </c>
      <c r="BP8" s="53"/>
      <c r="BQ8" s="50">
        <f t="shared" si="40"/>
        <v>0</v>
      </c>
      <c r="BR8" s="51"/>
      <c r="BS8" s="52" t="e">
        <f t="shared" si="17"/>
        <v>#DIV/0!</v>
      </c>
      <c r="BT8" s="53"/>
      <c r="BU8" s="50">
        <f t="shared" si="41"/>
        <v>0</v>
      </c>
      <c r="BV8" s="51"/>
      <c r="BW8" s="52" t="e">
        <f t="shared" si="18"/>
        <v>#DIV/0!</v>
      </c>
      <c r="BX8" s="53"/>
      <c r="BY8" s="50">
        <f t="shared" si="42"/>
        <v>120000</v>
      </c>
      <c r="BZ8" s="51">
        <v>123000</v>
      </c>
      <c r="CA8" s="52">
        <f t="shared" si="19"/>
        <v>1</v>
      </c>
      <c r="CB8" s="53">
        <v>243000</v>
      </c>
      <c r="CC8" s="50">
        <f t="shared" si="43"/>
        <v>180000</v>
      </c>
      <c r="CD8" s="51"/>
      <c r="CE8" s="52">
        <f t="shared" si="20"/>
        <v>1</v>
      </c>
      <c r="CF8" s="53">
        <v>180000</v>
      </c>
      <c r="CG8" s="56" t="s">
        <v>70</v>
      </c>
    </row>
    <row r="9" spans="1:85" s="54" customFormat="1" ht="44.25" customHeight="1">
      <c r="A9" s="50">
        <f t="shared" si="21"/>
        <v>800000</v>
      </c>
      <c r="B9" s="51">
        <f t="shared" si="22"/>
        <v>0</v>
      </c>
      <c r="C9" s="52">
        <f t="shared" si="0"/>
        <v>0.00597046114349257</v>
      </c>
      <c r="D9" s="53">
        <f>H9+L9+P9+T9+X9+AB9+AJ9+AN9+AR9+AV9+AZ9+BD9+BH9+BL9+BP9+BT9+BX9+CB9+CF9+AF9</f>
        <v>800000</v>
      </c>
      <c r="E9" s="50">
        <f t="shared" si="24"/>
        <v>0</v>
      </c>
      <c r="F9" s="51"/>
      <c r="G9" s="52" t="e">
        <f t="shared" si="1"/>
        <v>#DIV/0!</v>
      </c>
      <c r="H9" s="53"/>
      <c r="I9" s="50">
        <f t="shared" si="25"/>
        <v>0</v>
      </c>
      <c r="J9" s="51"/>
      <c r="K9" s="52" t="e">
        <f t="shared" si="2"/>
        <v>#DIV/0!</v>
      </c>
      <c r="L9" s="53"/>
      <c r="M9" s="50">
        <f t="shared" si="26"/>
        <v>0</v>
      </c>
      <c r="N9" s="51"/>
      <c r="O9" s="52" t="e">
        <f t="shared" si="3"/>
        <v>#DIV/0!</v>
      </c>
      <c r="P9" s="53"/>
      <c r="Q9" s="50">
        <f t="shared" si="27"/>
        <v>0</v>
      </c>
      <c r="R9" s="51"/>
      <c r="S9" s="52" t="e">
        <f t="shared" si="4"/>
        <v>#DIV/0!</v>
      </c>
      <c r="T9" s="53"/>
      <c r="U9" s="50">
        <f t="shared" si="28"/>
        <v>0</v>
      </c>
      <c r="V9" s="51"/>
      <c r="W9" s="52" t="e">
        <f t="shared" si="5"/>
        <v>#DIV/0!</v>
      </c>
      <c r="X9" s="53"/>
      <c r="Y9" s="50">
        <f t="shared" si="29"/>
        <v>0</v>
      </c>
      <c r="Z9" s="51"/>
      <c r="AA9" s="52" t="e">
        <f t="shared" si="6"/>
        <v>#DIV/0!</v>
      </c>
      <c r="AB9" s="53"/>
      <c r="AC9" s="50">
        <f t="shared" si="30"/>
        <v>0</v>
      </c>
      <c r="AD9" s="51"/>
      <c r="AE9" s="52">
        <f t="shared" si="7"/>
        <v>0</v>
      </c>
      <c r="AF9" s="53"/>
      <c r="AG9" s="50">
        <f t="shared" si="31"/>
        <v>0</v>
      </c>
      <c r="AH9" s="51"/>
      <c r="AI9" s="52" t="e">
        <f t="shared" si="8"/>
        <v>#DIV/0!</v>
      </c>
      <c r="AJ9" s="53">
        <v>0</v>
      </c>
      <c r="AK9" s="50">
        <f t="shared" si="32"/>
        <v>0</v>
      </c>
      <c r="AL9" s="51"/>
      <c r="AM9" s="52" t="e">
        <f t="shared" si="9"/>
        <v>#DIV/0!</v>
      </c>
      <c r="AN9" s="53"/>
      <c r="AO9" s="50">
        <f t="shared" si="33"/>
        <v>0</v>
      </c>
      <c r="AP9" s="51"/>
      <c r="AQ9" s="52" t="e">
        <f t="shared" si="10"/>
        <v>#DIV/0!</v>
      </c>
      <c r="AR9" s="53"/>
      <c r="AS9" s="50">
        <f t="shared" si="34"/>
        <v>0</v>
      </c>
      <c r="AT9" s="51"/>
      <c r="AU9" s="52" t="e">
        <f t="shared" si="11"/>
        <v>#DIV/0!</v>
      </c>
      <c r="AV9" s="53"/>
      <c r="AW9" s="50">
        <f t="shared" si="35"/>
        <v>0</v>
      </c>
      <c r="AX9" s="51"/>
      <c r="AY9" s="52">
        <f t="shared" si="12"/>
        <v>0</v>
      </c>
      <c r="AZ9" s="53"/>
      <c r="BA9" s="50">
        <f t="shared" si="36"/>
        <v>0</v>
      </c>
      <c r="BB9" s="51"/>
      <c r="BC9" s="52" t="e">
        <f t="shared" si="13"/>
        <v>#DIV/0!</v>
      </c>
      <c r="BD9" s="53"/>
      <c r="BE9" s="50">
        <f t="shared" si="37"/>
        <v>0</v>
      </c>
      <c r="BF9" s="51"/>
      <c r="BG9" s="52">
        <f t="shared" si="14"/>
        <v>0</v>
      </c>
      <c r="BH9" s="53"/>
      <c r="BI9" s="50">
        <f t="shared" si="38"/>
        <v>0</v>
      </c>
      <c r="BJ9" s="51"/>
      <c r="BK9" s="52">
        <f t="shared" si="15"/>
        <v>0</v>
      </c>
      <c r="BL9" s="53"/>
      <c r="BM9" s="50">
        <f t="shared" si="39"/>
        <v>800000</v>
      </c>
      <c r="BN9" s="51"/>
      <c r="BO9" s="52">
        <f t="shared" si="16"/>
        <v>1</v>
      </c>
      <c r="BP9" s="53">
        <v>800000</v>
      </c>
      <c r="BQ9" s="50">
        <f t="shared" si="40"/>
        <v>0</v>
      </c>
      <c r="BR9" s="51"/>
      <c r="BS9" s="52" t="e">
        <f t="shared" si="17"/>
        <v>#DIV/0!</v>
      </c>
      <c r="BT9" s="53"/>
      <c r="BU9" s="50">
        <f t="shared" si="41"/>
        <v>0</v>
      </c>
      <c r="BV9" s="51"/>
      <c r="BW9" s="52" t="e">
        <f t="shared" si="18"/>
        <v>#DIV/0!</v>
      </c>
      <c r="BX9" s="53"/>
      <c r="BY9" s="50">
        <f t="shared" si="42"/>
        <v>0</v>
      </c>
      <c r="BZ9" s="51"/>
      <c r="CA9" s="52">
        <f t="shared" si="19"/>
        <v>0</v>
      </c>
      <c r="CB9" s="53">
        <v>0</v>
      </c>
      <c r="CC9" s="50">
        <f t="shared" si="43"/>
        <v>0</v>
      </c>
      <c r="CD9" s="51"/>
      <c r="CE9" s="52">
        <f t="shared" si="20"/>
        <v>0</v>
      </c>
      <c r="CF9" s="53">
        <v>0</v>
      </c>
      <c r="CG9" s="56" t="s">
        <v>142</v>
      </c>
    </row>
    <row r="10" spans="1:85" s="54" customFormat="1" ht="44.25" customHeight="1">
      <c r="A10" s="50">
        <f t="shared" si="21"/>
        <v>360000</v>
      </c>
      <c r="B10" s="51">
        <f t="shared" si="22"/>
        <v>0</v>
      </c>
      <c r="C10" s="52">
        <f t="shared" si="0"/>
        <v>0.0026867075145716565</v>
      </c>
      <c r="D10" s="53">
        <f t="shared" si="23"/>
        <v>360000</v>
      </c>
      <c r="E10" s="50">
        <f t="shared" si="24"/>
        <v>0</v>
      </c>
      <c r="F10" s="51"/>
      <c r="G10" s="52" t="e">
        <f t="shared" si="1"/>
        <v>#DIV/0!</v>
      </c>
      <c r="H10" s="53">
        <v>0</v>
      </c>
      <c r="I10" s="50">
        <f t="shared" si="25"/>
        <v>0</v>
      </c>
      <c r="J10" s="51"/>
      <c r="K10" s="52" t="e">
        <f t="shared" si="2"/>
        <v>#DIV/0!</v>
      </c>
      <c r="L10" s="53"/>
      <c r="M10" s="50">
        <f t="shared" si="26"/>
        <v>0</v>
      </c>
      <c r="N10" s="51"/>
      <c r="O10" s="52" t="e">
        <f t="shared" si="3"/>
        <v>#DIV/0!</v>
      </c>
      <c r="P10" s="53"/>
      <c r="Q10" s="50">
        <f t="shared" si="27"/>
        <v>0</v>
      </c>
      <c r="R10" s="51"/>
      <c r="S10" s="52" t="e">
        <f t="shared" si="4"/>
        <v>#DIV/0!</v>
      </c>
      <c r="T10" s="53"/>
      <c r="U10" s="50">
        <f t="shared" si="28"/>
        <v>0</v>
      </c>
      <c r="V10" s="51"/>
      <c r="W10" s="52" t="e">
        <f t="shared" si="5"/>
        <v>#DIV/0!</v>
      </c>
      <c r="X10" s="53"/>
      <c r="Y10" s="50">
        <f t="shared" si="29"/>
        <v>0</v>
      </c>
      <c r="Z10" s="51">
        <v>0</v>
      </c>
      <c r="AA10" s="52" t="e">
        <f t="shared" si="6"/>
        <v>#DIV/0!</v>
      </c>
      <c r="AB10" s="53">
        <v>0</v>
      </c>
      <c r="AC10" s="50">
        <f t="shared" si="30"/>
        <v>0</v>
      </c>
      <c r="AD10" s="51"/>
      <c r="AE10" s="52">
        <f t="shared" si="7"/>
        <v>0</v>
      </c>
      <c r="AF10" s="53"/>
      <c r="AG10" s="50">
        <f t="shared" si="31"/>
        <v>0</v>
      </c>
      <c r="AH10" s="51"/>
      <c r="AI10" s="52" t="e">
        <f t="shared" si="8"/>
        <v>#DIV/0!</v>
      </c>
      <c r="AJ10" s="53">
        <v>0</v>
      </c>
      <c r="AK10" s="50">
        <f t="shared" si="32"/>
        <v>0</v>
      </c>
      <c r="AL10" s="51"/>
      <c r="AM10" s="52" t="e">
        <f t="shared" si="9"/>
        <v>#DIV/0!</v>
      </c>
      <c r="AN10" s="53"/>
      <c r="AO10" s="50">
        <f t="shared" si="33"/>
        <v>0</v>
      </c>
      <c r="AP10" s="51"/>
      <c r="AQ10" s="52" t="e">
        <f t="shared" si="10"/>
        <v>#DIV/0!</v>
      </c>
      <c r="AR10" s="53"/>
      <c r="AS10" s="50">
        <f t="shared" si="34"/>
        <v>0</v>
      </c>
      <c r="AT10" s="51"/>
      <c r="AU10" s="52" t="e">
        <f t="shared" si="11"/>
        <v>#DIV/0!</v>
      </c>
      <c r="AV10" s="53"/>
      <c r="AW10" s="50">
        <f t="shared" si="35"/>
        <v>360000</v>
      </c>
      <c r="AX10" s="51"/>
      <c r="AY10" s="52">
        <f t="shared" si="12"/>
        <v>0.0034220532319391636</v>
      </c>
      <c r="AZ10" s="53">
        <v>360000</v>
      </c>
      <c r="BA10" s="50">
        <f t="shared" si="36"/>
        <v>0</v>
      </c>
      <c r="BB10" s="51"/>
      <c r="BC10" s="52" t="e">
        <f t="shared" si="13"/>
        <v>#DIV/0!</v>
      </c>
      <c r="BD10" s="53"/>
      <c r="BE10" s="50">
        <f t="shared" si="37"/>
        <v>0</v>
      </c>
      <c r="BF10" s="51"/>
      <c r="BG10" s="52">
        <f t="shared" si="14"/>
        <v>0</v>
      </c>
      <c r="BH10" s="53"/>
      <c r="BI10" s="50">
        <f t="shared" si="38"/>
        <v>0</v>
      </c>
      <c r="BJ10" s="51"/>
      <c r="BK10" s="52">
        <f t="shared" si="15"/>
        <v>0</v>
      </c>
      <c r="BL10" s="53"/>
      <c r="BM10" s="50">
        <f t="shared" si="39"/>
        <v>0</v>
      </c>
      <c r="BN10" s="51"/>
      <c r="BO10" s="52">
        <f t="shared" si="16"/>
        <v>0</v>
      </c>
      <c r="BP10" s="53"/>
      <c r="BQ10" s="50">
        <f t="shared" si="40"/>
        <v>0</v>
      </c>
      <c r="BR10" s="51"/>
      <c r="BS10" s="52" t="e">
        <f t="shared" si="17"/>
        <v>#DIV/0!</v>
      </c>
      <c r="BT10" s="53"/>
      <c r="BU10" s="50">
        <f t="shared" si="41"/>
        <v>0</v>
      </c>
      <c r="BV10" s="51"/>
      <c r="BW10" s="52" t="e">
        <f t="shared" si="18"/>
        <v>#DIV/0!</v>
      </c>
      <c r="BX10" s="53"/>
      <c r="BY10" s="50">
        <f t="shared" si="42"/>
        <v>0</v>
      </c>
      <c r="BZ10" s="51"/>
      <c r="CA10" s="52">
        <f t="shared" si="19"/>
        <v>0</v>
      </c>
      <c r="CB10" s="53"/>
      <c r="CC10" s="50">
        <f t="shared" si="43"/>
        <v>0</v>
      </c>
      <c r="CD10" s="51"/>
      <c r="CE10" s="52">
        <f t="shared" si="20"/>
        <v>0</v>
      </c>
      <c r="CF10" s="53"/>
      <c r="CG10" s="56" t="s">
        <v>89</v>
      </c>
    </row>
    <row r="11" spans="1:85" s="54" customFormat="1" ht="44.25" customHeight="1">
      <c r="A11" s="50">
        <f t="shared" si="21"/>
        <v>2870000</v>
      </c>
      <c r="B11" s="51">
        <f t="shared" si="22"/>
        <v>0</v>
      </c>
      <c r="C11" s="52">
        <f t="shared" si="0"/>
        <v>0.021419029352279597</v>
      </c>
      <c r="D11" s="53">
        <f>H11+L11+P11+T11+X11+AB11+AJ11+AN11+AR11+AV11+AZ11+BD11+BH11+BL11+BP11+BT11+BX11+CB11+CF11+AF11</f>
        <v>2870000</v>
      </c>
      <c r="E11" s="50">
        <f t="shared" si="24"/>
        <v>0</v>
      </c>
      <c r="F11" s="51"/>
      <c r="G11" s="52" t="e">
        <f t="shared" si="1"/>
        <v>#DIV/0!</v>
      </c>
      <c r="H11" s="53"/>
      <c r="I11" s="50">
        <f t="shared" si="25"/>
        <v>0</v>
      </c>
      <c r="J11" s="51"/>
      <c r="K11" s="52" t="e">
        <f t="shared" si="2"/>
        <v>#DIV/0!</v>
      </c>
      <c r="L11" s="53"/>
      <c r="M11" s="50">
        <f t="shared" si="26"/>
        <v>0</v>
      </c>
      <c r="N11" s="51"/>
      <c r="O11" s="52" t="e">
        <f t="shared" si="3"/>
        <v>#DIV/0!</v>
      </c>
      <c r="P11" s="53"/>
      <c r="Q11" s="50">
        <f t="shared" si="27"/>
        <v>0</v>
      </c>
      <c r="R11" s="51"/>
      <c r="S11" s="52" t="e">
        <f t="shared" si="4"/>
        <v>#DIV/0!</v>
      </c>
      <c r="T11" s="53"/>
      <c r="U11" s="50">
        <f t="shared" si="28"/>
        <v>0</v>
      </c>
      <c r="V11" s="51"/>
      <c r="W11" s="52" t="e">
        <f t="shared" si="5"/>
        <v>#DIV/0!</v>
      </c>
      <c r="X11" s="53"/>
      <c r="Y11" s="50">
        <f t="shared" si="29"/>
        <v>0</v>
      </c>
      <c r="Z11" s="51">
        <v>0</v>
      </c>
      <c r="AA11" s="52" t="e">
        <f t="shared" si="6"/>
        <v>#DIV/0!</v>
      </c>
      <c r="AB11" s="53">
        <v>0</v>
      </c>
      <c r="AC11" s="50">
        <f t="shared" si="30"/>
        <v>0</v>
      </c>
      <c r="AD11" s="51"/>
      <c r="AE11" s="52">
        <f>AF11/$AF$17</f>
        <v>0</v>
      </c>
      <c r="AF11" s="53"/>
      <c r="AG11" s="50">
        <f t="shared" si="31"/>
        <v>0</v>
      </c>
      <c r="AH11" s="51"/>
      <c r="AI11" s="52" t="e">
        <f t="shared" si="8"/>
        <v>#DIV/0!</v>
      </c>
      <c r="AJ11" s="53"/>
      <c r="AK11" s="50">
        <f t="shared" si="32"/>
        <v>0</v>
      </c>
      <c r="AL11" s="51"/>
      <c r="AM11" s="52" t="e">
        <f t="shared" si="9"/>
        <v>#DIV/0!</v>
      </c>
      <c r="AN11" s="53"/>
      <c r="AO11" s="50">
        <f t="shared" si="33"/>
        <v>0</v>
      </c>
      <c r="AP11" s="51"/>
      <c r="AQ11" s="52" t="e">
        <f t="shared" si="10"/>
        <v>#DIV/0!</v>
      </c>
      <c r="AR11" s="53"/>
      <c r="AS11" s="50">
        <f t="shared" si="34"/>
        <v>0</v>
      </c>
      <c r="AT11" s="51"/>
      <c r="AU11" s="52" t="e">
        <f t="shared" si="11"/>
        <v>#DIV/0!</v>
      </c>
      <c r="AV11" s="53"/>
      <c r="AW11" s="50">
        <f t="shared" si="35"/>
        <v>1520000</v>
      </c>
      <c r="AX11" s="51"/>
      <c r="AY11" s="52">
        <f t="shared" si="12"/>
        <v>0.014448669201520912</v>
      </c>
      <c r="AZ11" s="53">
        <v>1520000</v>
      </c>
      <c r="BA11" s="50">
        <f t="shared" si="36"/>
        <v>0</v>
      </c>
      <c r="BB11" s="51"/>
      <c r="BC11" s="52" t="e">
        <f t="shared" si="13"/>
        <v>#DIV/0!</v>
      </c>
      <c r="BD11" s="53"/>
      <c r="BE11" s="50">
        <f t="shared" si="37"/>
        <v>0</v>
      </c>
      <c r="BF11" s="51"/>
      <c r="BG11" s="52">
        <f t="shared" si="14"/>
        <v>0</v>
      </c>
      <c r="BH11" s="53"/>
      <c r="BI11" s="50">
        <f t="shared" si="38"/>
        <v>1350000</v>
      </c>
      <c r="BJ11" s="51"/>
      <c r="BK11" s="52">
        <f t="shared" si="15"/>
        <v>0.2188006482982172</v>
      </c>
      <c r="BL11" s="53">
        <v>1350000</v>
      </c>
      <c r="BM11" s="50">
        <f t="shared" si="39"/>
        <v>0</v>
      </c>
      <c r="BN11" s="51"/>
      <c r="BO11" s="52">
        <f t="shared" si="16"/>
        <v>0</v>
      </c>
      <c r="BP11" s="53"/>
      <c r="BQ11" s="50">
        <f t="shared" si="40"/>
        <v>0</v>
      </c>
      <c r="BR11" s="51"/>
      <c r="BS11" s="52" t="e">
        <f t="shared" si="17"/>
        <v>#DIV/0!</v>
      </c>
      <c r="BT11" s="53"/>
      <c r="BU11" s="50">
        <f t="shared" si="41"/>
        <v>0</v>
      </c>
      <c r="BV11" s="51"/>
      <c r="BW11" s="52" t="e">
        <f t="shared" si="18"/>
        <v>#DIV/0!</v>
      </c>
      <c r="BX11" s="53"/>
      <c r="BY11" s="50">
        <f t="shared" si="42"/>
        <v>0</v>
      </c>
      <c r="BZ11" s="51"/>
      <c r="CA11" s="52">
        <f t="shared" si="19"/>
        <v>0</v>
      </c>
      <c r="CB11" s="53"/>
      <c r="CC11" s="50">
        <f t="shared" si="43"/>
        <v>0</v>
      </c>
      <c r="CD11" s="51"/>
      <c r="CE11" s="52">
        <f t="shared" si="20"/>
        <v>0</v>
      </c>
      <c r="CF11" s="53"/>
      <c r="CG11" s="56" t="s">
        <v>98</v>
      </c>
    </row>
    <row r="12" spans="1:85" s="54" customFormat="1" ht="44.25" customHeight="1">
      <c r="A12" s="51">
        <f t="shared" si="21"/>
        <v>4448000</v>
      </c>
      <c r="B12" s="51">
        <f t="shared" si="22"/>
        <v>0</v>
      </c>
      <c r="C12" s="70">
        <f t="shared" si="0"/>
        <v>0.03319576395781869</v>
      </c>
      <c r="D12" s="53">
        <f>H12+L12+P12+T12+X12+AB12+AJ12+AN12+AR12+AV12+AZ12+BD12+BH12+BL12+BP12+BT12+BX12+CB12+CF12+AF12</f>
        <v>4448000</v>
      </c>
      <c r="E12" s="50">
        <f t="shared" si="24"/>
        <v>0</v>
      </c>
      <c r="F12" s="51"/>
      <c r="G12" s="69" t="e">
        <f t="shared" si="1"/>
        <v>#DIV/0!</v>
      </c>
      <c r="H12" s="68"/>
      <c r="I12" s="82">
        <f>L12-J12</f>
        <v>0</v>
      </c>
      <c r="J12" s="51">
        <v>0</v>
      </c>
      <c r="K12" s="69" t="e">
        <f t="shared" si="2"/>
        <v>#DIV/0!</v>
      </c>
      <c r="L12" s="68">
        <v>0</v>
      </c>
      <c r="M12" s="83">
        <f t="shared" si="26"/>
        <v>0</v>
      </c>
      <c r="N12" s="51"/>
      <c r="O12" s="51" t="e">
        <f t="shared" si="3"/>
        <v>#DIV/0!</v>
      </c>
      <c r="P12" s="68"/>
      <c r="Q12" s="50">
        <f t="shared" si="27"/>
        <v>0</v>
      </c>
      <c r="R12" s="51"/>
      <c r="S12" s="52" t="e">
        <f t="shared" si="4"/>
        <v>#DIV/0!</v>
      </c>
      <c r="T12" s="53"/>
      <c r="U12" s="50">
        <f t="shared" si="28"/>
        <v>0</v>
      </c>
      <c r="V12" s="51"/>
      <c r="W12" s="52" t="e">
        <f t="shared" si="5"/>
        <v>#DIV/0!</v>
      </c>
      <c r="X12" s="53"/>
      <c r="Y12" s="50">
        <f t="shared" si="29"/>
        <v>0</v>
      </c>
      <c r="Z12" s="51">
        <v>0</v>
      </c>
      <c r="AA12" s="52" t="e">
        <f t="shared" si="6"/>
        <v>#DIV/0!</v>
      </c>
      <c r="AB12" s="53">
        <v>0</v>
      </c>
      <c r="AC12" s="50">
        <f t="shared" si="30"/>
        <v>0</v>
      </c>
      <c r="AD12" s="51"/>
      <c r="AE12" s="52">
        <f>AF12/$AF$17</f>
        <v>0</v>
      </c>
      <c r="AF12" s="53"/>
      <c r="AG12" s="50">
        <f t="shared" si="31"/>
        <v>0</v>
      </c>
      <c r="AH12" s="51"/>
      <c r="AI12" s="52" t="e">
        <f t="shared" si="8"/>
        <v>#DIV/0!</v>
      </c>
      <c r="AJ12" s="53">
        <v>0</v>
      </c>
      <c r="AK12" s="50">
        <f t="shared" si="32"/>
        <v>0</v>
      </c>
      <c r="AL12" s="51"/>
      <c r="AM12" s="52" t="e">
        <f t="shared" si="9"/>
        <v>#DIV/0!</v>
      </c>
      <c r="AN12" s="53"/>
      <c r="AO12" s="50">
        <f t="shared" si="33"/>
        <v>0</v>
      </c>
      <c r="AP12" s="51"/>
      <c r="AQ12" s="52" t="e">
        <f t="shared" si="10"/>
        <v>#DIV/0!</v>
      </c>
      <c r="AR12" s="53"/>
      <c r="AS12" s="50">
        <f t="shared" si="34"/>
        <v>0</v>
      </c>
      <c r="AT12" s="51"/>
      <c r="AU12" s="52" t="e">
        <f t="shared" si="11"/>
        <v>#DIV/0!</v>
      </c>
      <c r="AV12" s="53"/>
      <c r="AW12" s="50">
        <f t="shared" si="35"/>
        <v>360000</v>
      </c>
      <c r="AX12" s="51"/>
      <c r="AY12" s="52">
        <f t="shared" si="12"/>
        <v>0.0034220532319391636</v>
      </c>
      <c r="AZ12" s="53">
        <v>360000</v>
      </c>
      <c r="BA12" s="50">
        <f t="shared" si="36"/>
        <v>0</v>
      </c>
      <c r="BB12" s="51"/>
      <c r="BC12" s="52" t="e">
        <f t="shared" si="13"/>
        <v>#DIV/0!</v>
      </c>
      <c r="BD12" s="53"/>
      <c r="BE12" s="50">
        <f t="shared" si="37"/>
        <v>0</v>
      </c>
      <c r="BF12" s="51"/>
      <c r="BG12" s="52">
        <f t="shared" si="14"/>
        <v>0</v>
      </c>
      <c r="BH12" s="53"/>
      <c r="BI12" s="50">
        <f t="shared" si="38"/>
        <v>4088000</v>
      </c>
      <c r="BJ12" s="51"/>
      <c r="BK12" s="52">
        <f t="shared" si="15"/>
        <v>0.6625607779578606</v>
      </c>
      <c r="BL12" s="53">
        <v>4088000</v>
      </c>
      <c r="BM12" s="50">
        <f t="shared" si="39"/>
        <v>0</v>
      </c>
      <c r="BN12" s="51">
        <v>0</v>
      </c>
      <c r="BO12" s="52">
        <f t="shared" si="16"/>
        <v>0</v>
      </c>
      <c r="BP12" s="53">
        <v>0</v>
      </c>
      <c r="BQ12" s="50">
        <f t="shared" si="40"/>
        <v>0</v>
      </c>
      <c r="BR12" s="51"/>
      <c r="BS12" s="52" t="e">
        <f t="shared" si="17"/>
        <v>#DIV/0!</v>
      </c>
      <c r="BT12" s="53"/>
      <c r="BU12" s="50">
        <f t="shared" si="41"/>
        <v>0</v>
      </c>
      <c r="BV12" s="51"/>
      <c r="BW12" s="52" t="e">
        <f t="shared" si="18"/>
        <v>#DIV/0!</v>
      </c>
      <c r="BX12" s="53"/>
      <c r="BY12" s="50">
        <f t="shared" si="42"/>
        <v>0</v>
      </c>
      <c r="BZ12" s="51"/>
      <c r="CA12" s="52">
        <f t="shared" si="19"/>
        <v>0</v>
      </c>
      <c r="CB12" s="53"/>
      <c r="CC12" s="50">
        <f t="shared" si="43"/>
        <v>0</v>
      </c>
      <c r="CD12" s="51"/>
      <c r="CE12" s="52">
        <f t="shared" si="20"/>
        <v>0</v>
      </c>
      <c r="CF12" s="53"/>
      <c r="CG12" s="56" t="s">
        <v>90</v>
      </c>
    </row>
    <row r="13" spans="1:85" s="54" customFormat="1" ht="44.25" customHeight="1">
      <c r="A13" s="50">
        <f t="shared" si="21"/>
        <v>1080000</v>
      </c>
      <c r="B13" s="51">
        <f t="shared" si="22"/>
        <v>0</v>
      </c>
      <c r="C13" s="52">
        <f t="shared" si="0"/>
        <v>0.00806012254371497</v>
      </c>
      <c r="D13" s="53">
        <f>H13+L13+P13+T13+X13+AB13+AF13+AJ13+AN13+AR13+AV13+AZ13+BD13+BH13+BL13+BP13+BT13+BX13+CB13+CF13</f>
        <v>1080000</v>
      </c>
      <c r="E13" s="50">
        <f t="shared" si="24"/>
        <v>0</v>
      </c>
      <c r="F13" s="51">
        <v>0</v>
      </c>
      <c r="G13" s="52" t="e">
        <f t="shared" si="1"/>
        <v>#DIV/0!</v>
      </c>
      <c r="H13" s="53">
        <v>0</v>
      </c>
      <c r="I13" s="50">
        <f t="shared" si="25"/>
        <v>0</v>
      </c>
      <c r="J13" s="51"/>
      <c r="K13" s="52" t="e">
        <f t="shared" si="2"/>
        <v>#DIV/0!</v>
      </c>
      <c r="L13" s="53"/>
      <c r="M13" s="50">
        <f t="shared" si="26"/>
        <v>0</v>
      </c>
      <c r="N13" s="51"/>
      <c r="O13" s="52" t="e">
        <f t="shared" si="3"/>
        <v>#DIV/0!</v>
      </c>
      <c r="P13" s="53"/>
      <c r="Q13" s="50">
        <f t="shared" si="27"/>
        <v>0</v>
      </c>
      <c r="R13" s="51"/>
      <c r="S13" s="52" t="e">
        <f>T13/$T$17</f>
        <v>#DIV/0!</v>
      </c>
      <c r="T13" s="53"/>
      <c r="U13" s="50">
        <f t="shared" si="28"/>
        <v>0</v>
      </c>
      <c r="V13" s="51"/>
      <c r="W13" s="52" t="e">
        <f t="shared" si="5"/>
        <v>#DIV/0!</v>
      </c>
      <c r="X13" s="53"/>
      <c r="Y13" s="50">
        <f t="shared" si="29"/>
        <v>0</v>
      </c>
      <c r="Z13" s="51"/>
      <c r="AA13" s="52" t="e">
        <f t="shared" si="6"/>
        <v>#DIV/0!</v>
      </c>
      <c r="AB13" s="53"/>
      <c r="AC13" s="50">
        <f t="shared" si="30"/>
        <v>1080000</v>
      </c>
      <c r="AD13" s="51"/>
      <c r="AE13" s="52">
        <f>AF13/$AF$17</f>
        <v>0.9</v>
      </c>
      <c r="AF13" s="53">
        <v>1080000</v>
      </c>
      <c r="AG13" s="50">
        <f t="shared" si="31"/>
        <v>0</v>
      </c>
      <c r="AH13" s="51"/>
      <c r="AI13" s="52" t="e">
        <f t="shared" si="8"/>
        <v>#DIV/0!</v>
      </c>
      <c r="AJ13" s="53"/>
      <c r="AK13" s="50">
        <f t="shared" si="32"/>
        <v>0</v>
      </c>
      <c r="AL13" s="51"/>
      <c r="AM13" s="52" t="e">
        <f t="shared" si="9"/>
        <v>#DIV/0!</v>
      </c>
      <c r="AN13" s="53"/>
      <c r="AO13" s="50">
        <f t="shared" si="33"/>
        <v>0</v>
      </c>
      <c r="AP13" s="51"/>
      <c r="AQ13" s="52" t="e">
        <f t="shared" si="10"/>
        <v>#DIV/0!</v>
      </c>
      <c r="AR13" s="53"/>
      <c r="AS13" s="50">
        <f t="shared" si="34"/>
        <v>0</v>
      </c>
      <c r="AT13" s="51"/>
      <c r="AU13" s="52" t="e">
        <f t="shared" si="11"/>
        <v>#DIV/0!</v>
      </c>
      <c r="AV13" s="53"/>
      <c r="AW13" s="50">
        <f t="shared" si="35"/>
        <v>0</v>
      </c>
      <c r="AX13" s="51"/>
      <c r="AY13" s="52">
        <f t="shared" si="12"/>
        <v>0</v>
      </c>
      <c r="AZ13" s="53">
        <v>0</v>
      </c>
      <c r="BA13" s="50">
        <f t="shared" si="36"/>
        <v>0</v>
      </c>
      <c r="BB13" s="51"/>
      <c r="BC13" s="52" t="e">
        <f t="shared" si="13"/>
        <v>#DIV/0!</v>
      </c>
      <c r="BD13" s="53"/>
      <c r="BE13" s="50">
        <f t="shared" si="37"/>
        <v>0</v>
      </c>
      <c r="BF13" s="51"/>
      <c r="BG13" s="52">
        <f t="shared" si="14"/>
        <v>0</v>
      </c>
      <c r="BH13" s="53"/>
      <c r="BI13" s="50">
        <f t="shared" si="38"/>
        <v>0</v>
      </c>
      <c r="BJ13" s="51"/>
      <c r="BK13" s="52">
        <f t="shared" si="15"/>
        <v>0</v>
      </c>
      <c r="BL13" s="53"/>
      <c r="BM13" s="50">
        <f t="shared" si="39"/>
        <v>0</v>
      </c>
      <c r="BN13" s="51"/>
      <c r="BO13" s="52">
        <f t="shared" si="16"/>
        <v>0</v>
      </c>
      <c r="BP13" s="53"/>
      <c r="BQ13" s="50">
        <f t="shared" si="40"/>
        <v>0</v>
      </c>
      <c r="BR13" s="51"/>
      <c r="BS13" s="52" t="e">
        <f t="shared" si="17"/>
        <v>#DIV/0!</v>
      </c>
      <c r="BT13" s="53"/>
      <c r="BU13" s="50">
        <f t="shared" si="41"/>
        <v>0</v>
      </c>
      <c r="BV13" s="51"/>
      <c r="BW13" s="52" t="e">
        <f t="shared" si="18"/>
        <v>#DIV/0!</v>
      </c>
      <c r="BX13" s="53"/>
      <c r="BY13" s="50">
        <f t="shared" si="42"/>
        <v>0</v>
      </c>
      <c r="BZ13" s="51"/>
      <c r="CA13" s="52">
        <f t="shared" si="19"/>
        <v>0</v>
      </c>
      <c r="CB13" s="53"/>
      <c r="CC13" s="50">
        <f t="shared" si="43"/>
        <v>0</v>
      </c>
      <c r="CD13" s="51"/>
      <c r="CE13" s="52">
        <f t="shared" si="20"/>
        <v>0</v>
      </c>
      <c r="CF13" s="53"/>
      <c r="CG13" s="56" t="s">
        <v>159</v>
      </c>
    </row>
    <row r="14" spans="1:85" s="54" customFormat="1" ht="44.25" customHeight="1">
      <c r="A14" s="50">
        <f t="shared" si="21"/>
        <v>535000</v>
      </c>
      <c r="B14" s="51">
        <f t="shared" si="22"/>
        <v>0</v>
      </c>
      <c r="C14" s="52">
        <f t="shared" si="0"/>
        <v>0.0039927458897106565</v>
      </c>
      <c r="D14" s="53">
        <f t="shared" si="23"/>
        <v>535000</v>
      </c>
      <c r="E14" s="50">
        <f t="shared" si="24"/>
        <v>0</v>
      </c>
      <c r="F14" s="51"/>
      <c r="G14" s="52" t="e">
        <f t="shared" si="1"/>
        <v>#DIV/0!</v>
      </c>
      <c r="H14" s="53"/>
      <c r="I14" s="50">
        <f t="shared" si="25"/>
        <v>0</v>
      </c>
      <c r="J14" s="51"/>
      <c r="K14" s="52" t="e">
        <f t="shared" si="2"/>
        <v>#DIV/0!</v>
      </c>
      <c r="L14" s="53"/>
      <c r="M14" s="50">
        <f t="shared" si="26"/>
        <v>0</v>
      </c>
      <c r="N14" s="51"/>
      <c r="O14" s="52" t="e">
        <f t="shared" si="3"/>
        <v>#DIV/0!</v>
      </c>
      <c r="P14" s="53"/>
      <c r="Q14" s="50">
        <f t="shared" si="27"/>
        <v>0</v>
      </c>
      <c r="R14" s="51"/>
      <c r="S14" s="52" t="e">
        <f>T14/$T$17</f>
        <v>#DIV/0!</v>
      </c>
      <c r="T14" s="53"/>
      <c r="U14" s="50">
        <f t="shared" si="28"/>
        <v>0</v>
      </c>
      <c r="V14" s="51"/>
      <c r="W14" s="52" t="e">
        <f t="shared" si="5"/>
        <v>#DIV/0!</v>
      </c>
      <c r="X14" s="53"/>
      <c r="Y14" s="50">
        <f t="shared" si="29"/>
        <v>0</v>
      </c>
      <c r="Z14" s="51"/>
      <c r="AA14" s="52" t="e">
        <f t="shared" si="6"/>
        <v>#DIV/0!</v>
      </c>
      <c r="AB14" s="53"/>
      <c r="AC14" s="50">
        <f t="shared" si="30"/>
        <v>0</v>
      </c>
      <c r="AD14" s="51"/>
      <c r="AE14" s="52">
        <f>AF14/$AF$17</f>
        <v>0</v>
      </c>
      <c r="AF14" s="53"/>
      <c r="AG14" s="50">
        <f t="shared" si="31"/>
        <v>0</v>
      </c>
      <c r="AH14" s="51"/>
      <c r="AI14" s="52" t="e">
        <f t="shared" si="8"/>
        <v>#DIV/0!</v>
      </c>
      <c r="AJ14" s="53"/>
      <c r="AK14" s="50">
        <f t="shared" si="32"/>
        <v>0</v>
      </c>
      <c r="AL14" s="51"/>
      <c r="AM14" s="52" t="e">
        <f t="shared" si="9"/>
        <v>#DIV/0!</v>
      </c>
      <c r="AN14" s="53"/>
      <c r="AO14" s="50">
        <f t="shared" si="33"/>
        <v>0</v>
      </c>
      <c r="AP14" s="51"/>
      <c r="AQ14" s="52" t="e">
        <f t="shared" si="10"/>
        <v>#DIV/0!</v>
      </c>
      <c r="AR14" s="53"/>
      <c r="AS14" s="50">
        <f t="shared" si="34"/>
        <v>0</v>
      </c>
      <c r="AT14" s="51"/>
      <c r="AU14" s="52" t="e">
        <f t="shared" si="11"/>
        <v>#DIV/0!</v>
      </c>
      <c r="AV14" s="53"/>
      <c r="AW14" s="50">
        <f t="shared" si="35"/>
        <v>0</v>
      </c>
      <c r="AX14" s="51"/>
      <c r="AY14" s="52">
        <f t="shared" si="12"/>
        <v>0</v>
      </c>
      <c r="AZ14" s="53"/>
      <c r="BA14" s="50">
        <f t="shared" si="36"/>
        <v>0</v>
      </c>
      <c r="BB14" s="51"/>
      <c r="BC14" s="52" t="e">
        <f t="shared" si="13"/>
        <v>#DIV/0!</v>
      </c>
      <c r="BD14" s="53"/>
      <c r="BE14" s="50">
        <f t="shared" si="37"/>
        <v>0</v>
      </c>
      <c r="BF14" s="51"/>
      <c r="BG14" s="52">
        <f t="shared" si="14"/>
        <v>0</v>
      </c>
      <c r="BH14" s="53"/>
      <c r="BI14" s="50">
        <f t="shared" si="38"/>
        <v>535000</v>
      </c>
      <c r="BJ14" s="51"/>
      <c r="BK14" s="52">
        <f t="shared" si="15"/>
        <v>0.08670988654781199</v>
      </c>
      <c r="BL14" s="53">
        <v>535000</v>
      </c>
      <c r="BM14" s="50">
        <f t="shared" si="39"/>
        <v>0</v>
      </c>
      <c r="BN14" s="51"/>
      <c r="BO14" s="52">
        <f t="shared" si="16"/>
        <v>0</v>
      </c>
      <c r="BP14" s="53"/>
      <c r="BQ14" s="50">
        <f t="shared" si="40"/>
        <v>0</v>
      </c>
      <c r="BR14" s="51"/>
      <c r="BS14" s="52" t="e">
        <f t="shared" si="17"/>
        <v>#DIV/0!</v>
      </c>
      <c r="BT14" s="53"/>
      <c r="BU14" s="50">
        <f t="shared" si="41"/>
        <v>0</v>
      </c>
      <c r="BV14" s="51"/>
      <c r="BW14" s="52" t="e">
        <f t="shared" si="18"/>
        <v>#DIV/0!</v>
      </c>
      <c r="BX14" s="53"/>
      <c r="BY14" s="50">
        <f t="shared" si="42"/>
        <v>0</v>
      </c>
      <c r="BZ14" s="51"/>
      <c r="CA14" s="52">
        <f t="shared" si="19"/>
        <v>0</v>
      </c>
      <c r="CB14" s="53"/>
      <c r="CC14" s="50">
        <f t="shared" si="43"/>
        <v>0</v>
      </c>
      <c r="CD14" s="51"/>
      <c r="CE14" s="52">
        <f t="shared" si="20"/>
        <v>0</v>
      </c>
      <c r="CF14" s="53"/>
      <c r="CG14" s="56" t="s">
        <v>161</v>
      </c>
    </row>
    <row r="15" spans="1:85" s="40" customFormat="1" ht="44.25" customHeight="1">
      <c r="A15" s="36">
        <f>SUM(A5:A14)</f>
        <v>133213000</v>
      </c>
      <c r="B15" s="37">
        <f>SUM(B5:B14)</f>
        <v>780000</v>
      </c>
      <c r="C15" s="55">
        <f>SUM(C5:C14)</f>
        <v>0.9999999999999999</v>
      </c>
      <c r="D15" s="38">
        <f>A15+B15</f>
        <v>133993000</v>
      </c>
      <c r="E15" s="36">
        <f aca="true" t="shared" si="44" ref="E15:AW15">SUM(E5:E14)</f>
        <v>0</v>
      </c>
      <c r="F15" s="37">
        <f t="shared" si="44"/>
        <v>0</v>
      </c>
      <c r="G15" s="55" t="e">
        <f t="shared" si="44"/>
        <v>#DIV/0!</v>
      </c>
      <c r="H15" s="38">
        <f t="shared" si="44"/>
        <v>0</v>
      </c>
      <c r="I15" s="36">
        <f t="shared" si="44"/>
        <v>0</v>
      </c>
      <c r="J15" s="37">
        <f t="shared" si="44"/>
        <v>0</v>
      </c>
      <c r="K15" s="55" t="e">
        <f t="shared" si="44"/>
        <v>#DIV/0!</v>
      </c>
      <c r="L15" s="38">
        <f t="shared" si="44"/>
        <v>0</v>
      </c>
      <c r="M15" s="36">
        <f t="shared" si="44"/>
        <v>0</v>
      </c>
      <c r="N15" s="37">
        <f t="shared" si="44"/>
        <v>0</v>
      </c>
      <c r="O15" s="55" t="e">
        <f t="shared" si="44"/>
        <v>#DIV/0!</v>
      </c>
      <c r="P15" s="38">
        <f t="shared" si="44"/>
        <v>0</v>
      </c>
      <c r="Q15" s="36">
        <f t="shared" si="44"/>
        <v>0</v>
      </c>
      <c r="R15" s="37">
        <f t="shared" si="44"/>
        <v>0</v>
      </c>
      <c r="S15" s="55" t="e">
        <f t="shared" si="44"/>
        <v>#DIV/0!</v>
      </c>
      <c r="T15" s="38">
        <f t="shared" si="44"/>
        <v>0</v>
      </c>
      <c r="U15" s="36">
        <f t="shared" si="44"/>
        <v>0</v>
      </c>
      <c r="V15" s="37">
        <f t="shared" si="44"/>
        <v>0</v>
      </c>
      <c r="W15" s="55" t="e">
        <f t="shared" si="44"/>
        <v>#DIV/0!</v>
      </c>
      <c r="X15" s="38">
        <f t="shared" si="44"/>
        <v>0</v>
      </c>
      <c r="Y15" s="36">
        <f t="shared" si="44"/>
        <v>0</v>
      </c>
      <c r="Z15" s="37">
        <f t="shared" si="44"/>
        <v>0</v>
      </c>
      <c r="AA15" s="55" t="e">
        <f t="shared" si="44"/>
        <v>#DIV/0!</v>
      </c>
      <c r="AB15" s="38">
        <f t="shared" si="44"/>
        <v>0</v>
      </c>
      <c r="AC15" s="36">
        <f t="shared" si="44"/>
        <v>1200000</v>
      </c>
      <c r="AD15" s="37">
        <f t="shared" si="44"/>
        <v>0</v>
      </c>
      <c r="AE15" s="55">
        <f t="shared" si="44"/>
        <v>1</v>
      </c>
      <c r="AF15" s="38">
        <f t="shared" si="44"/>
        <v>1200000</v>
      </c>
      <c r="AG15" s="36">
        <f t="shared" si="44"/>
        <v>0</v>
      </c>
      <c r="AH15" s="37">
        <f t="shared" si="44"/>
        <v>0</v>
      </c>
      <c r="AI15" s="55" t="e">
        <f t="shared" si="44"/>
        <v>#DIV/0!</v>
      </c>
      <c r="AJ15" s="38">
        <f t="shared" si="44"/>
        <v>0</v>
      </c>
      <c r="AK15" s="36">
        <f t="shared" si="44"/>
        <v>0</v>
      </c>
      <c r="AL15" s="37">
        <f t="shared" si="44"/>
        <v>0</v>
      </c>
      <c r="AM15" s="55" t="e">
        <f t="shared" si="44"/>
        <v>#DIV/0!</v>
      </c>
      <c r="AN15" s="38">
        <f t="shared" si="44"/>
        <v>0</v>
      </c>
      <c r="AO15" s="36">
        <f t="shared" si="44"/>
        <v>0</v>
      </c>
      <c r="AP15" s="37">
        <f t="shared" si="44"/>
        <v>0</v>
      </c>
      <c r="AQ15" s="55" t="e">
        <f t="shared" si="44"/>
        <v>#DIV/0!</v>
      </c>
      <c r="AR15" s="38">
        <f t="shared" si="44"/>
        <v>0</v>
      </c>
      <c r="AS15" s="36">
        <f t="shared" si="44"/>
        <v>0</v>
      </c>
      <c r="AT15" s="37">
        <f t="shared" si="44"/>
        <v>0</v>
      </c>
      <c r="AU15" s="55" t="e">
        <f t="shared" si="44"/>
        <v>#DIV/0!</v>
      </c>
      <c r="AV15" s="38">
        <f t="shared" si="44"/>
        <v>0</v>
      </c>
      <c r="AW15" s="36">
        <f t="shared" si="44"/>
        <v>104740000</v>
      </c>
      <c r="AX15" s="37"/>
      <c r="AY15" s="55">
        <f aca="true" t="shared" si="45" ref="AY15:CF15">SUM(AY5:AY14)</f>
        <v>0.9999999999999999</v>
      </c>
      <c r="AZ15" s="38">
        <f t="shared" si="45"/>
        <v>105200000</v>
      </c>
      <c r="BA15" s="36">
        <f t="shared" si="45"/>
        <v>0</v>
      </c>
      <c r="BB15" s="37">
        <f t="shared" si="45"/>
        <v>0</v>
      </c>
      <c r="BC15" s="55" t="e">
        <f t="shared" si="45"/>
        <v>#DIV/0!</v>
      </c>
      <c r="BD15" s="38">
        <f t="shared" si="45"/>
        <v>0</v>
      </c>
      <c r="BE15" s="36">
        <f t="shared" si="45"/>
        <v>20200000</v>
      </c>
      <c r="BF15" s="37">
        <f t="shared" si="45"/>
        <v>0</v>
      </c>
      <c r="BG15" s="55">
        <f t="shared" si="45"/>
        <v>1</v>
      </c>
      <c r="BH15" s="38">
        <f t="shared" si="45"/>
        <v>20200000</v>
      </c>
      <c r="BI15" s="36">
        <f t="shared" si="45"/>
        <v>5973000</v>
      </c>
      <c r="BJ15" s="37">
        <f t="shared" si="45"/>
        <v>197000</v>
      </c>
      <c r="BK15" s="55">
        <f t="shared" si="45"/>
        <v>1</v>
      </c>
      <c r="BL15" s="38">
        <f t="shared" si="45"/>
        <v>6170000</v>
      </c>
      <c r="BM15" s="36">
        <f t="shared" si="45"/>
        <v>800000</v>
      </c>
      <c r="BN15" s="37">
        <f t="shared" si="45"/>
        <v>0</v>
      </c>
      <c r="BO15" s="55">
        <f t="shared" si="45"/>
        <v>1</v>
      </c>
      <c r="BP15" s="38">
        <f t="shared" si="45"/>
        <v>800000</v>
      </c>
      <c r="BQ15" s="36">
        <f t="shared" si="45"/>
        <v>0</v>
      </c>
      <c r="BR15" s="37">
        <f t="shared" si="45"/>
        <v>0</v>
      </c>
      <c r="BS15" s="55" t="e">
        <f t="shared" si="45"/>
        <v>#DIV/0!</v>
      </c>
      <c r="BT15" s="38">
        <f t="shared" si="45"/>
        <v>0</v>
      </c>
      <c r="BU15" s="36">
        <f t="shared" si="45"/>
        <v>0</v>
      </c>
      <c r="BV15" s="37">
        <f t="shared" si="45"/>
        <v>0</v>
      </c>
      <c r="BW15" s="55" t="e">
        <f t="shared" si="45"/>
        <v>#DIV/0!</v>
      </c>
      <c r="BX15" s="38">
        <f t="shared" si="45"/>
        <v>0</v>
      </c>
      <c r="BY15" s="36">
        <f t="shared" si="45"/>
        <v>120000</v>
      </c>
      <c r="BZ15" s="37">
        <f t="shared" si="45"/>
        <v>123000</v>
      </c>
      <c r="CA15" s="55">
        <f t="shared" si="45"/>
        <v>1</v>
      </c>
      <c r="CB15" s="38">
        <f t="shared" si="45"/>
        <v>243000</v>
      </c>
      <c r="CC15" s="36">
        <f t="shared" si="45"/>
        <v>180000</v>
      </c>
      <c r="CD15" s="37">
        <f t="shared" si="45"/>
        <v>0</v>
      </c>
      <c r="CE15" s="55">
        <f t="shared" si="45"/>
        <v>1</v>
      </c>
      <c r="CF15" s="38">
        <f t="shared" si="45"/>
        <v>180000</v>
      </c>
      <c r="CG15" s="39" t="s">
        <v>1</v>
      </c>
    </row>
    <row r="16" spans="1:85" s="40" customFormat="1" ht="44.25" customHeight="1">
      <c r="A16" s="41"/>
      <c r="B16" s="42"/>
      <c r="C16" s="55">
        <f>D16/D17</f>
        <v>0</v>
      </c>
      <c r="D16" s="38">
        <f>CF16+CB16+BX16+BT16+BP16+BL16+BH16+BD16+AZ16+AV16+AR16+AN16+AJ16+AF16+AB16+X16+T16+P16+L16+H16</f>
        <v>0</v>
      </c>
      <c r="E16" s="41"/>
      <c r="F16" s="42"/>
      <c r="G16" s="55" t="e">
        <f>H16/H17</f>
        <v>#DIV/0!</v>
      </c>
      <c r="H16" s="38"/>
      <c r="I16" s="41"/>
      <c r="J16" s="42"/>
      <c r="K16" s="55" t="e">
        <f>L16/L17</f>
        <v>#DIV/0!</v>
      </c>
      <c r="L16" s="38"/>
      <c r="M16" s="41"/>
      <c r="N16" s="42"/>
      <c r="O16" s="55" t="e">
        <f>P16/P17</f>
        <v>#DIV/0!</v>
      </c>
      <c r="P16" s="38"/>
      <c r="Q16" s="41"/>
      <c r="R16" s="42"/>
      <c r="S16" s="55" t="e">
        <f>T16/T17</f>
        <v>#DIV/0!</v>
      </c>
      <c r="T16" s="38"/>
      <c r="U16" s="41"/>
      <c r="V16" s="42"/>
      <c r="W16" s="55" t="e">
        <f>X16/X17</f>
        <v>#DIV/0!</v>
      </c>
      <c r="X16" s="38"/>
      <c r="Y16" s="41"/>
      <c r="Z16" s="42"/>
      <c r="AA16" s="55" t="e">
        <f>AB16/AB17</f>
        <v>#DIV/0!</v>
      </c>
      <c r="AB16" s="38"/>
      <c r="AC16" s="41"/>
      <c r="AD16" s="42"/>
      <c r="AE16" s="55">
        <f>AF16/AF17</f>
        <v>0</v>
      </c>
      <c r="AF16" s="38"/>
      <c r="AG16" s="41"/>
      <c r="AH16" s="42"/>
      <c r="AI16" s="55" t="e">
        <f>AJ16/AJ17</f>
        <v>#DIV/0!</v>
      </c>
      <c r="AJ16" s="38"/>
      <c r="AK16" s="41"/>
      <c r="AL16" s="42"/>
      <c r="AM16" s="55" t="e">
        <f>AN16/AN17</f>
        <v>#DIV/0!</v>
      </c>
      <c r="AN16" s="38"/>
      <c r="AO16" s="41"/>
      <c r="AP16" s="42"/>
      <c r="AQ16" s="55" t="e">
        <f>AR16/AR17</f>
        <v>#DIV/0!</v>
      </c>
      <c r="AR16" s="38"/>
      <c r="AS16" s="41"/>
      <c r="AT16" s="42"/>
      <c r="AU16" s="55" t="e">
        <f>AV16/AV17</f>
        <v>#DIV/0!</v>
      </c>
      <c r="AV16" s="38"/>
      <c r="AW16" s="41"/>
      <c r="AX16" s="42"/>
      <c r="AY16" s="55">
        <f>AZ16/AZ17</f>
        <v>0</v>
      </c>
      <c r="AZ16" s="38"/>
      <c r="BA16" s="41"/>
      <c r="BB16" s="42"/>
      <c r="BC16" s="55" t="e">
        <f>BD16/BD17</f>
        <v>#DIV/0!</v>
      </c>
      <c r="BD16" s="38"/>
      <c r="BE16" s="41"/>
      <c r="BF16" s="42"/>
      <c r="BG16" s="55">
        <f>BH16/BH17</f>
        <v>0</v>
      </c>
      <c r="BH16" s="38"/>
      <c r="BI16" s="41"/>
      <c r="BJ16" s="42"/>
      <c r="BK16" s="55">
        <f>BL16/BL17</f>
        <v>0</v>
      </c>
      <c r="BL16" s="38"/>
      <c r="BM16" s="41"/>
      <c r="BN16" s="42"/>
      <c r="BO16" s="55">
        <f>BP16/BP17</f>
        <v>0</v>
      </c>
      <c r="BP16" s="38"/>
      <c r="BQ16" s="41"/>
      <c r="BR16" s="42"/>
      <c r="BS16" s="55" t="e">
        <f>BT16/BT17</f>
        <v>#DIV/0!</v>
      </c>
      <c r="BT16" s="38"/>
      <c r="BU16" s="41"/>
      <c r="BV16" s="42"/>
      <c r="BW16" s="55" t="e">
        <f>BX16/BX17</f>
        <v>#DIV/0!</v>
      </c>
      <c r="BX16" s="38"/>
      <c r="BY16" s="41"/>
      <c r="BZ16" s="42"/>
      <c r="CA16" s="55">
        <f>CB16/CB17</f>
        <v>0</v>
      </c>
      <c r="CB16" s="38"/>
      <c r="CC16" s="41"/>
      <c r="CD16" s="42"/>
      <c r="CE16" s="55">
        <f>CF16/CF17</f>
        <v>0</v>
      </c>
      <c r="CF16" s="38">
        <v>0</v>
      </c>
      <c r="CG16" s="39" t="s">
        <v>2</v>
      </c>
    </row>
    <row r="17" spans="1:85" s="40" customFormat="1" ht="44.25" customHeight="1" thickBot="1">
      <c r="A17" s="43">
        <f aca="true" t="shared" si="46" ref="A17:F17">A15+A16</f>
        <v>133213000</v>
      </c>
      <c r="B17" s="44">
        <f t="shared" si="46"/>
        <v>780000</v>
      </c>
      <c r="C17" s="55">
        <f>SUM(C15:C16)</f>
        <v>0.9999999999999999</v>
      </c>
      <c r="D17" s="45">
        <f t="shared" si="46"/>
        <v>133993000</v>
      </c>
      <c r="E17" s="43">
        <f t="shared" si="46"/>
        <v>0</v>
      </c>
      <c r="F17" s="44">
        <f t="shared" si="46"/>
        <v>0</v>
      </c>
      <c r="G17" s="55" t="e">
        <f>SUM(G15:G16)</f>
        <v>#DIV/0!</v>
      </c>
      <c r="H17" s="45">
        <f aca="true" t="shared" si="47" ref="H17:X17">H15+H16</f>
        <v>0</v>
      </c>
      <c r="I17" s="43">
        <f>I15+I16</f>
        <v>0</v>
      </c>
      <c r="J17" s="44">
        <f t="shared" si="47"/>
        <v>0</v>
      </c>
      <c r="K17" s="55" t="e">
        <f>SUM(K16)</f>
        <v>#DIV/0!</v>
      </c>
      <c r="L17" s="45">
        <f t="shared" si="47"/>
        <v>0</v>
      </c>
      <c r="M17" s="43">
        <f>M15+M16</f>
        <v>0</v>
      </c>
      <c r="N17" s="44">
        <f t="shared" si="47"/>
        <v>0</v>
      </c>
      <c r="O17" s="55" t="e">
        <f>SUM(O15:O16)</f>
        <v>#DIV/0!</v>
      </c>
      <c r="P17" s="45">
        <f t="shared" si="47"/>
        <v>0</v>
      </c>
      <c r="Q17" s="43">
        <f>Q15+Q16</f>
        <v>0</v>
      </c>
      <c r="R17" s="44">
        <f t="shared" si="47"/>
        <v>0</v>
      </c>
      <c r="S17" s="55" t="e">
        <f>SUM(S15:S16)</f>
        <v>#DIV/0!</v>
      </c>
      <c r="T17" s="45">
        <f t="shared" si="47"/>
        <v>0</v>
      </c>
      <c r="U17" s="43">
        <f>U15+U16</f>
        <v>0</v>
      </c>
      <c r="V17" s="44">
        <f t="shared" si="47"/>
        <v>0</v>
      </c>
      <c r="W17" s="55" t="e">
        <f>SUM(W15:W16)</f>
        <v>#DIV/0!</v>
      </c>
      <c r="X17" s="45">
        <f t="shared" si="47"/>
        <v>0</v>
      </c>
      <c r="Y17" s="43">
        <f aca="true" t="shared" si="48" ref="Y17:BR17">Y15+Y16</f>
        <v>0</v>
      </c>
      <c r="Z17" s="44">
        <f t="shared" si="48"/>
        <v>0</v>
      </c>
      <c r="AA17" s="55" t="e">
        <f>SUM(AA15:AA16)</f>
        <v>#DIV/0!</v>
      </c>
      <c r="AB17" s="45">
        <f t="shared" si="48"/>
        <v>0</v>
      </c>
      <c r="AC17" s="43">
        <f t="shared" si="48"/>
        <v>1200000</v>
      </c>
      <c r="AD17" s="44">
        <f t="shared" si="48"/>
        <v>0</v>
      </c>
      <c r="AE17" s="55">
        <f>SUM(AE15:AE16)</f>
        <v>1</v>
      </c>
      <c r="AF17" s="45">
        <f t="shared" si="48"/>
        <v>1200000</v>
      </c>
      <c r="AG17" s="43">
        <f t="shared" si="48"/>
        <v>0</v>
      </c>
      <c r="AH17" s="44">
        <f t="shared" si="48"/>
        <v>0</v>
      </c>
      <c r="AI17" s="55" t="e">
        <f>SUM(AI15:AI16)</f>
        <v>#DIV/0!</v>
      </c>
      <c r="AJ17" s="45">
        <f t="shared" si="48"/>
        <v>0</v>
      </c>
      <c r="AK17" s="43">
        <f t="shared" si="48"/>
        <v>0</v>
      </c>
      <c r="AL17" s="44">
        <f t="shared" si="48"/>
        <v>0</v>
      </c>
      <c r="AM17" s="55" t="e">
        <f>SUM(AM15:AM17)</f>
        <v>#DIV/0!</v>
      </c>
      <c r="AN17" s="45">
        <f t="shared" si="48"/>
        <v>0</v>
      </c>
      <c r="AO17" s="43">
        <f t="shared" si="48"/>
        <v>0</v>
      </c>
      <c r="AP17" s="44">
        <f t="shared" si="48"/>
        <v>0</v>
      </c>
      <c r="AQ17" s="55" t="e">
        <f>SUM(AQ15:AQ16)</f>
        <v>#DIV/0!</v>
      </c>
      <c r="AR17" s="45">
        <f t="shared" si="48"/>
        <v>0</v>
      </c>
      <c r="AS17" s="43">
        <f t="shared" si="48"/>
        <v>0</v>
      </c>
      <c r="AT17" s="44">
        <f t="shared" si="48"/>
        <v>0</v>
      </c>
      <c r="AU17" s="55" t="e">
        <f>SUM(AU15:AU16)</f>
        <v>#DIV/0!</v>
      </c>
      <c r="AV17" s="45">
        <f t="shared" si="48"/>
        <v>0</v>
      </c>
      <c r="AW17" s="43">
        <f t="shared" si="48"/>
        <v>104740000</v>
      </c>
      <c r="AX17" s="44">
        <f t="shared" si="48"/>
        <v>0</v>
      </c>
      <c r="AY17" s="55">
        <f>SUM(AY15:AY16)</f>
        <v>0.9999999999999999</v>
      </c>
      <c r="AZ17" s="45">
        <f t="shared" si="48"/>
        <v>105200000</v>
      </c>
      <c r="BA17" s="43">
        <f t="shared" si="48"/>
        <v>0</v>
      </c>
      <c r="BB17" s="44">
        <f t="shared" si="48"/>
        <v>0</v>
      </c>
      <c r="BC17" s="55" t="e">
        <f>SUM(BC15:BC16)</f>
        <v>#DIV/0!</v>
      </c>
      <c r="BD17" s="45">
        <f t="shared" si="48"/>
        <v>0</v>
      </c>
      <c r="BE17" s="43">
        <f t="shared" si="48"/>
        <v>20200000</v>
      </c>
      <c r="BF17" s="44">
        <f t="shared" si="48"/>
        <v>0</v>
      </c>
      <c r="BG17" s="55">
        <f>SUM(BG15:BG16)</f>
        <v>1</v>
      </c>
      <c r="BH17" s="45">
        <f t="shared" si="48"/>
        <v>20200000</v>
      </c>
      <c r="BI17" s="43">
        <f t="shared" si="48"/>
        <v>5973000</v>
      </c>
      <c r="BJ17" s="44">
        <f t="shared" si="48"/>
        <v>197000</v>
      </c>
      <c r="BK17" s="55">
        <f>SUM(BK15:BK16)</f>
        <v>1</v>
      </c>
      <c r="BL17" s="45">
        <f t="shared" si="48"/>
        <v>6170000</v>
      </c>
      <c r="BM17" s="43">
        <f t="shared" si="48"/>
        <v>800000</v>
      </c>
      <c r="BN17" s="44">
        <f t="shared" si="48"/>
        <v>0</v>
      </c>
      <c r="BO17" s="55">
        <f>SUM(BO15:BO16)</f>
        <v>1</v>
      </c>
      <c r="BP17" s="45">
        <f t="shared" si="48"/>
        <v>800000</v>
      </c>
      <c r="BQ17" s="43">
        <f t="shared" si="48"/>
        <v>0</v>
      </c>
      <c r="BR17" s="44">
        <f t="shared" si="48"/>
        <v>0</v>
      </c>
      <c r="BS17" s="55" t="e">
        <f>SUM(BS15:BS16)</f>
        <v>#DIV/0!</v>
      </c>
      <c r="BT17" s="45">
        <f aca="true" t="shared" si="49" ref="BT17:CF17">BT15+BT16</f>
        <v>0</v>
      </c>
      <c r="BU17" s="46">
        <f t="shared" si="49"/>
        <v>0</v>
      </c>
      <c r="BV17" s="44">
        <f t="shared" si="49"/>
        <v>0</v>
      </c>
      <c r="BW17" s="55" t="e">
        <f>SUM(BW15:BW16)</f>
        <v>#DIV/0!</v>
      </c>
      <c r="BX17" s="45">
        <f t="shared" si="49"/>
        <v>0</v>
      </c>
      <c r="BY17" s="43">
        <f t="shared" si="49"/>
        <v>120000</v>
      </c>
      <c r="BZ17" s="44">
        <f t="shared" si="49"/>
        <v>123000</v>
      </c>
      <c r="CA17" s="55">
        <f>SUM(CA15:CA16)</f>
        <v>1</v>
      </c>
      <c r="CB17" s="45">
        <f t="shared" si="49"/>
        <v>243000</v>
      </c>
      <c r="CC17" s="43">
        <f t="shared" si="49"/>
        <v>180000</v>
      </c>
      <c r="CD17" s="44">
        <f t="shared" si="49"/>
        <v>0</v>
      </c>
      <c r="CE17" s="55">
        <f>SUM(CE15:CE16)</f>
        <v>1</v>
      </c>
      <c r="CF17" s="45">
        <f t="shared" si="49"/>
        <v>180000</v>
      </c>
      <c r="CG17" s="47" t="s">
        <v>3</v>
      </c>
    </row>
    <row r="18" spans="4:5" ht="44.25" customHeight="1">
      <c r="D18" s="21"/>
      <c r="E18" s="22"/>
    </row>
  </sheetData>
  <sheetProtection/>
  <mergeCells count="24">
    <mergeCell ref="BU3:BX3"/>
    <mergeCell ref="AW3:AZ3"/>
    <mergeCell ref="I3:L3"/>
    <mergeCell ref="U3:X3"/>
    <mergeCell ref="AS3:AV3"/>
    <mergeCell ref="Y3:AB3"/>
    <mergeCell ref="AG3:AJ3"/>
    <mergeCell ref="AO3:AR3"/>
    <mergeCell ref="A1:CF1"/>
    <mergeCell ref="BQ3:BT3"/>
    <mergeCell ref="BM3:BP3"/>
    <mergeCell ref="BI3:BL3"/>
    <mergeCell ref="AK3:AN3"/>
    <mergeCell ref="AC3:AF3"/>
    <mergeCell ref="BE3:BH3"/>
    <mergeCell ref="BA3:BD3"/>
    <mergeCell ref="Q3:T3"/>
    <mergeCell ref="M3:P3"/>
    <mergeCell ref="CG1:CG4"/>
    <mergeCell ref="A2:CF2"/>
    <mergeCell ref="BY3:CB3"/>
    <mergeCell ref="CC3:CF3"/>
    <mergeCell ref="E3:H3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Samia CHEKROUNI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CHEKROUNI</dc:creator>
  <cp:keywords/>
  <dc:description/>
  <cp:lastModifiedBy>user</cp:lastModifiedBy>
  <dcterms:created xsi:type="dcterms:W3CDTF">2011-11-22T12:10:44Z</dcterms:created>
  <dcterms:modified xsi:type="dcterms:W3CDTF">2012-06-25T10:55:38Z</dcterms:modified>
  <cp:category/>
  <cp:version/>
  <cp:contentType/>
  <cp:contentStatus/>
</cp:coreProperties>
</file>